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320" windowHeight="7725" tabRatio="740" activeTab="9"/>
  </bookViews>
  <sheets>
    <sheet name="Iluminación" sheetId="1" r:id="rId1"/>
    <sheet name="Refrigeración" sheetId="2" r:id="rId2"/>
    <sheet name="Ambiente" sheetId="3" r:id="rId3"/>
    <sheet name="Calefacción" sheetId="4" r:id="rId4"/>
    <sheet name="Gas" sheetId="6" r:id="rId5"/>
    <sheet name="Carbón" sheetId="7" r:id="rId6"/>
    <sheet name="Leña" sheetId="8" r:id="rId7"/>
    <sheet name="Hornos" sheetId="9" r:id="rId8"/>
    <sheet name="Aparatos" sheetId="10" r:id="rId9"/>
    <sheet name="resultados" sheetId="11" r:id="rId10"/>
  </sheets>
  <calcPr calcId="145621"/>
</workbook>
</file>

<file path=xl/calcChain.xml><?xml version="1.0" encoding="utf-8"?>
<calcChain xmlns="http://schemas.openxmlformats.org/spreadsheetml/2006/main">
  <c r="AM4" i="11" l="1"/>
  <c r="AE4" i="11"/>
  <c r="M4" i="11"/>
  <c r="I4" i="11"/>
  <c r="J4" i="11"/>
  <c r="K4" i="11"/>
  <c r="G8" i="8"/>
  <c r="I8" i="8" s="1"/>
  <c r="G4" i="8"/>
  <c r="I4" i="8" s="1"/>
  <c r="G8" i="7"/>
  <c r="I8" i="7" s="1"/>
  <c r="G4" i="7"/>
  <c r="I4" i="7"/>
  <c r="G4" i="6"/>
  <c r="G8" i="9"/>
  <c r="I8" i="9" s="1"/>
  <c r="G4" i="9"/>
  <c r="I4" i="9" s="1"/>
  <c r="AD4" i="11" s="1"/>
  <c r="G8" i="10"/>
  <c r="G4" i="10"/>
  <c r="G8" i="4"/>
  <c r="I8" i="4" s="1"/>
  <c r="S4" i="11" s="1"/>
  <c r="G4" i="4"/>
  <c r="I4" i="4"/>
  <c r="AC4" i="11" s="1"/>
  <c r="G8" i="3"/>
  <c r="G4" i="3"/>
  <c r="G8" i="2"/>
  <c r="I8" i="2" s="1"/>
  <c r="Q4" i="11" s="1"/>
  <c r="G4" i="2"/>
  <c r="I4" i="2" s="1"/>
  <c r="AA4" i="11" s="1"/>
  <c r="AB9" i="1"/>
  <c r="AB4" i="1"/>
  <c r="AD4" i="1"/>
  <c r="Q9" i="1"/>
  <c r="S9" i="1"/>
  <c r="P4" i="11"/>
  <c r="Q4" i="1"/>
  <c r="S4" i="1"/>
  <c r="G9" i="1"/>
  <c r="G4" i="1"/>
  <c r="I4" i="1"/>
  <c r="I8" i="10"/>
  <c r="U4" i="11" s="1"/>
  <c r="I4" i="10"/>
  <c r="AD9" i="1"/>
  <c r="I8" i="3"/>
  <c r="R4" i="11"/>
  <c r="I4" i="6"/>
  <c r="J4" i="6"/>
  <c r="AN4" i="11" s="1"/>
  <c r="I4" i="3"/>
  <c r="AB4" i="11" s="1"/>
  <c r="I9" i="1"/>
  <c r="Z4" i="11"/>
  <c r="T4" i="11" l="1"/>
  <c r="V4" i="11" s="1"/>
  <c r="W4" i="11" s="1"/>
  <c r="AO4" i="11"/>
  <c r="AF4" i="11"/>
  <c r="AL4" i="11" s="1"/>
  <c r="AP4" i="11" s="1"/>
  <c r="AQ4" i="11" s="1"/>
  <c r="AG4" i="11" l="1"/>
  <c r="AH4" i="11"/>
</calcChain>
</file>

<file path=xl/sharedStrings.xml><?xml version="1.0" encoding="utf-8"?>
<sst xmlns="http://schemas.openxmlformats.org/spreadsheetml/2006/main" count="254" uniqueCount="58">
  <si>
    <t>Media</t>
  </si>
  <si>
    <t>Recuento</t>
  </si>
  <si>
    <t>Mínimo</t>
  </si>
  <si>
    <t>Máximo</t>
  </si>
  <si>
    <t>Desviación típica</t>
  </si>
  <si>
    <t>N válido</t>
  </si>
  <si>
    <t>Consumo lamparas incandescentes Mcal Mes</t>
  </si>
  <si>
    <t>Consumo lamparas ahorradores Mcal Mes</t>
  </si>
  <si>
    <t>Consumo lamparas fluorescentes Mcal Mes</t>
  </si>
  <si>
    <t>Consumo calefacción Mcal mes</t>
  </si>
  <si>
    <t>Consumo ambiente Mcal mes</t>
  </si>
  <si>
    <t>Consumo hornos Mcal mes</t>
  </si>
  <si>
    <t>Consumo aparatos electricos Mcal mes</t>
  </si>
  <si>
    <t>Consumo de leña Mcal Mes</t>
  </si>
  <si>
    <t>Consumo de leña Kg Mes</t>
  </si>
  <si>
    <t>Consumo Total subregión</t>
  </si>
  <si>
    <t>Iluminación</t>
  </si>
  <si>
    <t>Refrigeración</t>
  </si>
  <si>
    <t>Ambiente</t>
  </si>
  <si>
    <t>Cocción</t>
  </si>
  <si>
    <t>Aparatos eléctricos</t>
  </si>
  <si>
    <t>TOTAL DEPARTAMENTO</t>
  </si>
  <si>
    <t>Calentamiento de agua</t>
  </si>
  <si>
    <t>Factor de ajuste</t>
  </si>
  <si>
    <t>Consumo Total GLP Subregión Mcal Mes</t>
  </si>
  <si>
    <t>Consumo Total leña subregión Mcal Mes</t>
  </si>
  <si>
    <t>Consumo Total Energía Eléctrica Mcal Mes</t>
  </si>
  <si>
    <t>Consumo Total Carbón Subregión Mcal Mes</t>
  </si>
  <si>
    <t>Consumo carbón Kg/Mes</t>
  </si>
  <si>
    <t>Consumo subregión  per cápita/Día</t>
  </si>
  <si>
    <t>DEPARTAMENTO</t>
  </si>
  <si>
    <t>Consumo por subregión Mcal/Mes</t>
  </si>
  <si>
    <t>Consumo por proceso en Megacalorías</t>
  </si>
  <si>
    <t xml:space="preserve">Consumo por fuente en Megacalorías </t>
  </si>
  <si>
    <t>Consumo subregión  per cápita Mcal / Día</t>
  </si>
  <si>
    <t>Consumo Total Subregión Mcal/ Mes</t>
  </si>
  <si>
    <t>Consumo de gas galones Mes</t>
  </si>
  <si>
    <t>Consumo total en Mcal/Mes</t>
  </si>
  <si>
    <t>Empresas</t>
  </si>
  <si>
    <t>Consumo refrigeración Mcal mes</t>
  </si>
  <si>
    <t>Consumo carbón Mcal Mes</t>
  </si>
  <si>
    <t>Consumo de leña</t>
  </si>
  <si>
    <t>Consumo subregión promedio empresa/Mes</t>
  </si>
  <si>
    <t>Factor de Ajuste</t>
  </si>
  <si>
    <t>Consumo Mcal Mes</t>
  </si>
  <si>
    <t>Consumo per cápita Kg Día</t>
  </si>
  <si>
    <t>Consumo Kg Mes</t>
  </si>
  <si>
    <t>Consumo  per cápita Mcal/Día</t>
  </si>
  <si>
    <t>Consumo lamparas incandescentes kWh mes</t>
  </si>
  <si>
    <t>Consumo lamparas ahorradores kWh mes</t>
  </si>
  <si>
    <t>Consumo lamparas fluorescentes kWh mes</t>
  </si>
  <si>
    <t>Consumo refrigeración kWh mes</t>
  </si>
  <si>
    <t>Consumo ambiente kWh Mes</t>
  </si>
  <si>
    <t>Consumo calefacción kWh mes</t>
  </si>
  <si>
    <t>Consumo hornos kWh mes</t>
  </si>
  <si>
    <t>Consumo aparatos electricos kWh mes</t>
  </si>
  <si>
    <t>Consumo energía eléctrica por proceso en kWh</t>
  </si>
  <si>
    <t>Consumo por subergión kWh/Mes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</si>
</sst>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.00"/>
    <numFmt numFmtId="165" formatCode="###0"/>
    <numFmt numFmtId="166" formatCode="#,##0.000"/>
    <numFmt numFmtId="167" formatCode="#,##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9F5BC"/>
        <bgColor indexed="64"/>
      </patternFill>
    </fill>
    <fill>
      <patternFill patternType="solid">
        <fgColor rgb="FFE6F8E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3ED97"/>
        <bgColor indexed="64"/>
      </patternFill>
    </fill>
  </fills>
  <borders count="10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5" fillId="9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6" fillId="0" borderId="0" xfId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164" fontId="6" fillId="5" borderId="1" xfId="3" applyNumberFormat="1" applyFont="1" applyFill="1" applyBorder="1" applyAlignment="1">
      <alignment horizontal="right" vertical="center"/>
    </xf>
    <xf numFmtId="165" fontId="6" fillId="5" borderId="1" xfId="3" applyNumberFormat="1" applyFont="1" applyFill="1" applyBorder="1" applyAlignment="1">
      <alignment horizontal="right" vertical="center"/>
    </xf>
    <xf numFmtId="9" fontId="6" fillId="5" borderId="1" xfId="8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horizontal="right" vertical="center"/>
    </xf>
    <xf numFmtId="164" fontId="6" fillId="0" borderId="1" xfId="3" applyNumberFormat="1" applyFont="1" applyBorder="1" applyAlignment="1">
      <alignment horizontal="right" vertical="center"/>
    </xf>
    <xf numFmtId="165" fontId="6" fillId="0" borderId="1" xfId="3" applyNumberFormat="1" applyFont="1" applyBorder="1" applyAlignment="1">
      <alignment horizontal="right" vertical="center"/>
    </xf>
    <xf numFmtId="9" fontId="6" fillId="0" borderId="1" xfId="8" applyFont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1" fillId="0" borderId="0" xfId="6" applyFont="1" applyAlignment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65" fontId="6" fillId="3" borderId="1" xfId="3" applyNumberFormat="1" applyFont="1" applyFill="1" applyBorder="1" applyAlignment="1">
      <alignment horizontal="right" vertical="center"/>
    </xf>
    <xf numFmtId="3" fontId="6" fillId="2" borderId="1" xfId="1" applyNumberFormat="1" applyFont="1" applyFill="1" applyBorder="1" applyAlignment="1">
      <alignment horizontal="right" vertical="center"/>
    </xf>
    <xf numFmtId="0" fontId="6" fillId="0" borderId="0" xfId="4" applyFont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166" fontId="7" fillId="3" borderId="1" xfId="0" applyNumberFormat="1" applyFont="1" applyFill="1" applyBorder="1" applyAlignment="1">
      <alignment horizontal="right" vertical="center"/>
    </xf>
    <xf numFmtId="2" fontId="7" fillId="3" borderId="1" xfId="8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64" fontId="6" fillId="5" borderId="1" xfId="5" applyNumberFormat="1" applyFont="1" applyFill="1" applyBorder="1" applyAlignment="1">
      <alignment horizontal="right" vertical="center"/>
    </xf>
    <xf numFmtId="165" fontId="6" fillId="5" borderId="1" xfId="5" applyNumberFormat="1" applyFont="1" applyFill="1" applyBorder="1" applyAlignment="1">
      <alignment horizontal="right" vertical="center"/>
    </xf>
    <xf numFmtId="0" fontId="6" fillId="5" borderId="1" xfId="8" applyNumberFormat="1" applyFont="1" applyFill="1" applyBorder="1" applyAlignment="1">
      <alignment horizontal="right" vertical="center"/>
    </xf>
    <xf numFmtId="2" fontId="7" fillId="0" borderId="0" xfId="8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167" fontId="7" fillId="5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 vertical="center"/>
    </xf>
    <xf numFmtId="3" fontId="7" fillId="5" borderId="1" xfId="0" applyNumberFormat="1" applyFont="1" applyFill="1" applyBorder="1" applyAlignment="1">
      <alignment horizontal="right" vertical="center"/>
    </xf>
    <xf numFmtId="0" fontId="5" fillId="9" borderId="8" xfId="0" applyNumberFormat="1" applyFont="1" applyFill="1" applyBorder="1" applyAlignment="1">
      <alignment horizontal="center" vertical="center" wrapText="1"/>
    </xf>
    <xf numFmtId="2" fontId="7" fillId="6" borderId="1" xfId="8" applyNumberFormat="1" applyFont="1" applyFill="1" applyBorder="1" applyAlignment="1">
      <alignment horizontal="right" vertical="center"/>
    </xf>
    <xf numFmtId="0" fontId="6" fillId="4" borderId="1" xfId="3" applyFont="1" applyFill="1" applyBorder="1" applyAlignment="1">
      <alignment horizontal="center" vertical="center" wrapText="1"/>
    </xf>
    <xf numFmtId="0" fontId="5" fillId="9" borderId="2" xfId="0" applyNumberFormat="1" applyFont="1" applyFill="1" applyBorder="1" applyAlignment="1">
      <alignment horizontal="center" vertical="center" wrapText="1"/>
    </xf>
    <xf numFmtId="0" fontId="5" fillId="9" borderId="5" xfId="0" applyNumberFormat="1" applyFont="1" applyFill="1" applyBorder="1" applyAlignment="1">
      <alignment horizontal="center" vertical="center" wrapText="1"/>
    </xf>
    <xf numFmtId="0" fontId="5" fillId="9" borderId="4" xfId="0" applyNumberFormat="1" applyFont="1" applyFill="1" applyBorder="1" applyAlignment="1">
      <alignment horizontal="center" vertical="center" wrapText="1"/>
    </xf>
    <xf numFmtId="0" fontId="5" fillId="9" borderId="3" xfId="0" applyNumberFormat="1" applyFont="1" applyFill="1" applyBorder="1" applyAlignment="1">
      <alignment horizontal="center" vertical="center" wrapText="1"/>
    </xf>
    <xf numFmtId="0" fontId="5" fillId="9" borderId="6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8" xfId="0" applyNumberFormat="1" applyFont="1" applyFill="1" applyBorder="1" applyAlignment="1">
      <alignment horizontal="center" vertical="center" wrapText="1"/>
    </xf>
    <xf numFmtId="0" fontId="5" fillId="9" borderId="9" xfId="0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_Iluminación" xfId="1"/>
    <cellStyle name="Normal_Iluminación_1" xfId="2"/>
    <cellStyle name="Normal_Iluminación_2" xfId="3"/>
    <cellStyle name="Normal_Leña" xfId="4"/>
    <cellStyle name="Normal_Leña_3" xfId="5"/>
    <cellStyle name="Normal_Refrigeración_2" xfId="6"/>
    <cellStyle name="Normal_resultados_1" xfId="7"/>
    <cellStyle name="Porcentaj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43655</xdr:rowOff>
    </xdr:from>
    <xdr:to>
      <xdr:col>1</xdr:col>
      <xdr:colOff>693317</xdr:colOff>
      <xdr:row>0</xdr:row>
      <xdr:rowOff>1072355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43655"/>
          <a:ext cx="1391819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193164</xdr:colOff>
      <xdr:row>0</xdr:row>
      <xdr:rowOff>154781</xdr:rowOff>
    </xdr:from>
    <xdr:to>
      <xdr:col>16</xdr:col>
      <xdr:colOff>607219</xdr:colOff>
      <xdr:row>0</xdr:row>
      <xdr:rowOff>973665</xdr:rowOff>
    </xdr:to>
    <xdr:sp macro="" textlink="">
      <xdr:nvSpPr>
        <xdr:cNvPr id="3" name="2 CuadroTexto"/>
        <xdr:cNvSpPr txBox="1"/>
      </xdr:nvSpPr>
      <xdr:spPr>
        <a:xfrm>
          <a:off x="8575164" y="154781"/>
          <a:ext cx="4224055" cy="818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3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- COMER</a:t>
          </a:r>
          <a:r>
            <a:rPr lang="es-CO" sz="13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CIAL</a:t>
          </a:r>
          <a:endParaRPr lang="es-CO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25</xdr:col>
      <xdr:colOff>738172</xdr:colOff>
      <xdr:row>0</xdr:row>
      <xdr:rowOff>23812</xdr:rowOff>
    </xdr:from>
    <xdr:to>
      <xdr:col>29</xdr:col>
      <xdr:colOff>677382</xdr:colOff>
      <xdr:row>0</xdr:row>
      <xdr:rowOff>1047748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8172" y="23812"/>
          <a:ext cx="2987210" cy="102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214308</xdr:colOff>
      <xdr:row>10</xdr:row>
      <xdr:rowOff>95248</xdr:rowOff>
    </xdr:from>
    <xdr:to>
      <xdr:col>8</xdr:col>
      <xdr:colOff>93671</xdr:colOff>
      <xdr:row>10</xdr:row>
      <xdr:rowOff>762001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08" y="3357561"/>
          <a:ext cx="5975363" cy="666753"/>
        </a:xfrm>
        <a:prstGeom prst="rect">
          <a:avLst/>
        </a:prstGeom>
      </xdr:spPr>
    </xdr:pic>
    <xdr:clientData/>
  </xdr:twoCellAnchor>
  <xdr:twoCellAnchor editAs="oneCell">
    <xdr:from>
      <xdr:col>21</xdr:col>
      <xdr:colOff>714360</xdr:colOff>
      <xdr:row>10</xdr:row>
      <xdr:rowOff>71436</xdr:rowOff>
    </xdr:from>
    <xdr:to>
      <xdr:col>29</xdr:col>
      <xdr:colOff>593723</xdr:colOff>
      <xdr:row>10</xdr:row>
      <xdr:rowOff>738189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6360" y="3333749"/>
          <a:ext cx="5975363" cy="6667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71436</xdr:colOff>
      <xdr:row>0</xdr:row>
      <xdr:rowOff>59530</xdr:rowOff>
    </xdr:from>
    <xdr:to>
      <xdr:col>0</xdr:col>
      <xdr:colOff>1109660</xdr:colOff>
      <xdr:row>0</xdr:row>
      <xdr:rowOff>826886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59530"/>
          <a:ext cx="1038224" cy="767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1395410</xdr:colOff>
      <xdr:row>0</xdr:row>
      <xdr:rowOff>138640</xdr:rowOff>
    </xdr:from>
    <xdr:to>
      <xdr:col>4</xdr:col>
      <xdr:colOff>481009</xdr:colOff>
      <xdr:row>0</xdr:row>
      <xdr:rowOff>726280</xdr:rowOff>
    </xdr:to>
    <xdr:sp macro="" textlink="">
      <xdr:nvSpPr>
        <xdr:cNvPr id="4" name="3 CuadroTexto"/>
        <xdr:cNvSpPr txBox="1"/>
      </xdr:nvSpPr>
      <xdr:spPr>
        <a:xfrm>
          <a:off x="1395410" y="138640"/>
          <a:ext cx="3086099" cy="58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- COMER</a:t>
          </a:r>
          <a:r>
            <a:rPr lang="es-CO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CIAL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40</xdr:col>
      <xdr:colOff>419095</xdr:colOff>
      <xdr:row>0</xdr:row>
      <xdr:rowOff>69057</xdr:rowOff>
    </xdr:from>
    <xdr:to>
      <xdr:col>42</xdr:col>
      <xdr:colOff>742945</xdr:colOff>
      <xdr:row>0</xdr:row>
      <xdr:rowOff>800398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67783" y="69057"/>
          <a:ext cx="2133600" cy="731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728586</xdr:colOff>
      <xdr:row>0</xdr:row>
      <xdr:rowOff>142872</xdr:rowOff>
    </xdr:from>
    <xdr:to>
      <xdr:col>39</xdr:col>
      <xdr:colOff>1109585</xdr:colOff>
      <xdr:row>0</xdr:row>
      <xdr:rowOff>730512</xdr:rowOff>
    </xdr:to>
    <xdr:sp macro="" textlink="">
      <xdr:nvSpPr>
        <xdr:cNvPr id="6" name="5 CuadroTexto"/>
        <xdr:cNvSpPr txBox="1"/>
      </xdr:nvSpPr>
      <xdr:spPr>
        <a:xfrm>
          <a:off x="43400586" y="142872"/>
          <a:ext cx="3095624" cy="58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- COMER</a:t>
          </a:r>
          <a:r>
            <a:rPr lang="es-CO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CIAL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1047750</xdr:colOff>
      <xdr:row>0</xdr:row>
      <xdr:rowOff>142875</xdr:rowOff>
    </xdr:from>
    <xdr:to>
      <xdr:col>14</xdr:col>
      <xdr:colOff>1857374</xdr:colOff>
      <xdr:row>0</xdr:row>
      <xdr:rowOff>730515</xdr:rowOff>
    </xdr:to>
    <xdr:sp macro="" textlink="">
      <xdr:nvSpPr>
        <xdr:cNvPr id="7" name="6 CuadroTexto"/>
        <xdr:cNvSpPr txBox="1"/>
      </xdr:nvSpPr>
      <xdr:spPr>
        <a:xfrm>
          <a:off x="12334875" y="142875"/>
          <a:ext cx="3095624" cy="58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O </a:t>
          </a: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- COMER</a:t>
          </a:r>
          <a:r>
            <a:rPr lang="es-CO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CIAL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381000</xdr:colOff>
      <xdr:row>0</xdr:row>
      <xdr:rowOff>142875</xdr:rowOff>
    </xdr:from>
    <xdr:to>
      <xdr:col>29</xdr:col>
      <xdr:colOff>1047749</xdr:colOff>
      <xdr:row>0</xdr:row>
      <xdr:rowOff>730515</xdr:rowOff>
    </xdr:to>
    <xdr:sp macro="" textlink="">
      <xdr:nvSpPr>
        <xdr:cNvPr id="8" name="7 CuadroTexto"/>
        <xdr:cNvSpPr txBox="1"/>
      </xdr:nvSpPr>
      <xdr:spPr>
        <a:xfrm>
          <a:off x="30622875" y="142875"/>
          <a:ext cx="3095624" cy="58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- COMER</a:t>
          </a:r>
          <a:r>
            <a:rPr lang="es-CO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CIAL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105830</xdr:colOff>
      <xdr:row>4</xdr:row>
      <xdr:rowOff>148162</xdr:rowOff>
    </xdr:from>
    <xdr:to>
      <xdr:col>6</xdr:col>
      <xdr:colOff>556693</xdr:colOff>
      <xdr:row>4</xdr:row>
      <xdr:rowOff>814915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0" y="2666995"/>
          <a:ext cx="5975363" cy="666753"/>
        </a:xfrm>
        <a:prstGeom prst="rect">
          <a:avLst/>
        </a:prstGeom>
      </xdr:spPr>
    </xdr:pic>
    <xdr:clientData/>
  </xdr:twoCellAnchor>
  <xdr:twoCellAnchor editAs="oneCell">
    <xdr:from>
      <xdr:col>37</xdr:col>
      <xdr:colOff>539750</xdr:colOff>
      <xdr:row>4</xdr:row>
      <xdr:rowOff>127000</xdr:rowOff>
    </xdr:from>
    <xdr:to>
      <xdr:col>42</xdr:col>
      <xdr:colOff>752488</xdr:colOff>
      <xdr:row>4</xdr:row>
      <xdr:rowOff>793753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64125" y="2619375"/>
          <a:ext cx="5975363" cy="666753"/>
        </a:xfrm>
        <a:prstGeom prst="rect">
          <a:avLst/>
        </a:prstGeom>
      </xdr:spPr>
    </xdr:pic>
    <xdr:clientData/>
  </xdr:twoCellAnchor>
  <xdr:twoCellAnchor editAs="oneCell">
    <xdr:from>
      <xdr:col>20</xdr:col>
      <xdr:colOff>381000</xdr:colOff>
      <xdr:row>4</xdr:row>
      <xdr:rowOff>142875</xdr:rowOff>
    </xdr:from>
    <xdr:to>
      <xdr:col>24</xdr:col>
      <xdr:colOff>1641488</xdr:colOff>
      <xdr:row>4</xdr:row>
      <xdr:rowOff>809628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50375" y="2635250"/>
          <a:ext cx="5975363" cy="666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57150</xdr:rowOff>
    </xdr:from>
    <xdr:to>
      <xdr:col>1</xdr:col>
      <xdr:colOff>333375</xdr:colOff>
      <xdr:row>0</xdr:row>
      <xdr:rowOff>824506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7150"/>
          <a:ext cx="1038224" cy="767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552450</xdr:colOff>
      <xdr:row>0</xdr:row>
      <xdr:rowOff>174360</xdr:rowOff>
    </xdr:from>
    <xdr:to>
      <xdr:col>5</xdr:col>
      <xdr:colOff>590549</xdr:colOff>
      <xdr:row>0</xdr:row>
      <xdr:rowOff>762000</xdr:rowOff>
    </xdr:to>
    <xdr:sp macro="" textlink="">
      <xdr:nvSpPr>
        <xdr:cNvPr id="3" name="2 CuadroTexto"/>
        <xdr:cNvSpPr txBox="1"/>
      </xdr:nvSpPr>
      <xdr:spPr>
        <a:xfrm>
          <a:off x="1314450" y="174360"/>
          <a:ext cx="3086099" cy="58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- COMER</a:t>
          </a:r>
          <a:r>
            <a:rPr lang="es-CO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CIAL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95250</xdr:colOff>
      <xdr:row>0</xdr:row>
      <xdr:rowOff>66675</xdr:rowOff>
    </xdr:from>
    <xdr:to>
      <xdr:col>8</xdr:col>
      <xdr:colOff>704850</xdr:colOff>
      <xdr:row>0</xdr:row>
      <xdr:rowOff>798016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66675"/>
          <a:ext cx="2133600" cy="731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8</xdr:row>
      <xdr:rowOff>95250</xdr:rowOff>
    </xdr:from>
    <xdr:to>
      <xdr:col>8</xdr:col>
      <xdr:colOff>327038</xdr:colOff>
      <xdr:row>8</xdr:row>
      <xdr:rowOff>762003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2933700"/>
          <a:ext cx="5975363" cy="6667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342899</xdr:colOff>
      <xdr:row>0</xdr:row>
      <xdr:rowOff>814981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038224" cy="767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628649</xdr:colOff>
      <xdr:row>0</xdr:row>
      <xdr:rowOff>126735</xdr:rowOff>
    </xdr:from>
    <xdr:to>
      <xdr:col>5</xdr:col>
      <xdr:colOff>666748</xdr:colOff>
      <xdr:row>0</xdr:row>
      <xdr:rowOff>714375</xdr:rowOff>
    </xdr:to>
    <xdr:sp macro="" textlink="">
      <xdr:nvSpPr>
        <xdr:cNvPr id="3" name="2 CuadroTexto"/>
        <xdr:cNvSpPr txBox="1"/>
      </xdr:nvSpPr>
      <xdr:spPr>
        <a:xfrm>
          <a:off x="1390649" y="126735"/>
          <a:ext cx="3086099" cy="58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- COMER</a:t>
          </a:r>
          <a:r>
            <a:rPr lang="es-CO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CIAL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104774</xdr:colOff>
      <xdr:row>0</xdr:row>
      <xdr:rowOff>57150</xdr:rowOff>
    </xdr:from>
    <xdr:to>
      <xdr:col>8</xdr:col>
      <xdr:colOff>714374</xdr:colOff>
      <xdr:row>0</xdr:row>
      <xdr:rowOff>788491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4" y="57150"/>
          <a:ext cx="2133600" cy="731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8</xdr:row>
      <xdr:rowOff>76200</xdr:rowOff>
    </xdr:from>
    <xdr:to>
      <xdr:col>8</xdr:col>
      <xdr:colOff>317513</xdr:colOff>
      <xdr:row>8</xdr:row>
      <xdr:rowOff>742953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2809875"/>
          <a:ext cx="5975363" cy="6667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8</xdr:row>
      <xdr:rowOff>66675</xdr:rowOff>
    </xdr:from>
    <xdr:to>
      <xdr:col>8</xdr:col>
      <xdr:colOff>346088</xdr:colOff>
      <xdr:row>8</xdr:row>
      <xdr:rowOff>733428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762250"/>
          <a:ext cx="5975363" cy="66675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342899</xdr:colOff>
      <xdr:row>0</xdr:row>
      <xdr:rowOff>805456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1038224" cy="767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628649</xdr:colOff>
      <xdr:row>0</xdr:row>
      <xdr:rowOff>117210</xdr:rowOff>
    </xdr:from>
    <xdr:to>
      <xdr:col>5</xdr:col>
      <xdr:colOff>666748</xdr:colOff>
      <xdr:row>0</xdr:row>
      <xdr:rowOff>704850</xdr:rowOff>
    </xdr:to>
    <xdr:sp macro="" textlink="">
      <xdr:nvSpPr>
        <xdr:cNvPr id="4" name="3 CuadroTexto"/>
        <xdr:cNvSpPr txBox="1"/>
      </xdr:nvSpPr>
      <xdr:spPr>
        <a:xfrm>
          <a:off x="1390649" y="117210"/>
          <a:ext cx="3086099" cy="58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- COMER</a:t>
          </a:r>
          <a:r>
            <a:rPr lang="es-CO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CIAL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104774</xdr:colOff>
      <xdr:row>0</xdr:row>
      <xdr:rowOff>47625</xdr:rowOff>
    </xdr:from>
    <xdr:to>
      <xdr:col>8</xdr:col>
      <xdr:colOff>714374</xdr:colOff>
      <xdr:row>0</xdr:row>
      <xdr:rowOff>778966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4" y="47625"/>
          <a:ext cx="2133600" cy="731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1</xdr:col>
      <xdr:colOff>371474</xdr:colOff>
      <xdr:row>0</xdr:row>
      <xdr:rowOff>814981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038224" cy="767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333374</xdr:colOff>
      <xdr:row>0</xdr:row>
      <xdr:rowOff>126735</xdr:rowOff>
    </xdr:from>
    <xdr:to>
      <xdr:col>6</xdr:col>
      <xdr:colOff>371473</xdr:colOff>
      <xdr:row>0</xdr:row>
      <xdr:rowOff>714375</xdr:rowOff>
    </xdr:to>
    <xdr:sp macro="" textlink="">
      <xdr:nvSpPr>
        <xdr:cNvPr id="3" name="2 CuadroTexto"/>
        <xdr:cNvSpPr txBox="1"/>
      </xdr:nvSpPr>
      <xdr:spPr>
        <a:xfrm>
          <a:off x="1857374" y="126735"/>
          <a:ext cx="3086099" cy="58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- COMER</a:t>
          </a:r>
          <a:r>
            <a:rPr lang="es-CO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CIAL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76199</xdr:colOff>
      <xdr:row>0</xdr:row>
      <xdr:rowOff>66675</xdr:rowOff>
    </xdr:from>
    <xdr:to>
      <xdr:col>9</xdr:col>
      <xdr:colOff>685799</xdr:colOff>
      <xdr:row>0</xdr:row>
      <xdr:rowOff>798016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199" y="66675"/>
          <a:ext cx="2133600" cy="731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4</xdr:row>
      <xdr:rowOff>85725</xdr:rowOff>
    </xdr:from>
    <xdr:to>
      <xdr:col>8</xdr:col>
      <xdr:colOff>708038</xdr:colOff>
      <xdr:row>4</xdr:row>
      <xdr:rowOff>752478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819275"/>
          <a:ext cx="5975363" cy="6667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323849</xdr:colOff>
      <xdr:row>0</xdr:row>
      <xdr:rowOff>824506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038224" cy="767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609599</xdr:colOff>
      <xdr:row>0</xdr:row>
      <xdr:rowOff>136260</xdr:rowOff>
    </xdr:from>
    <xdr:to>
      <xdr:col>5</xdr:col>
      <xdr:colOff>647698</xdr:colOff>
      <xdr:row>0</xdr:row>
      <xdr:rowOff>723900</xdr:rowOff>
    </xdr:to>
    <xdr:sp macro="" textlink="">
      <xdr:nvSpPr>
        <xdr:cNvPr id="3" name="2 CuadroTexto"/>
        <xdr:cNvSpPr txBox="1"/>
      </xdr:nvSpPr>
      <xdr:spPr>
        <a:xfrm>
          <a:off x="1371599" y="136260"/>
          <a:ext cx="3086099" cy="58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- COMER</a:t>
          </a:r>
          <a:r>
            <a:rPr lang="es-CO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CIAL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85724</xdr:colOff>
      <xdr:row>0</xdr:row>
      <xdr:rowOff>66675</xdr:rowOff>
    </xdr:from>
    <xdr:to>
      <xdr:col>8</xdr:col>
      <xdr:colOff>695324</xdr:colOff>
      <xdr:row>0</xdr:row>
      <xdr:rowOff>798016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4" y="66675"/>
          <a:ext cx="2133600" cy="731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8</xdr:row>
      <xdr:rowOff>95250</xdr:rowOff>
    </xdr:from>
    <xdr:to>
      <xdr:col>8</xdr:col>
      <xdr:colOff>317513</xdr:colOff>
      <xdr:row>8</xdr:row>
      <xdr:rowOff>762003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2924175"/>
          <a:ext cx="5975363" cy="6667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342899</xdr:colOff>
      <xdr:row>0</xdr:row>
      <xdr:rowOff>814981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038224" cy="767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628649</xdr:colOff>
      <xdr:row>0</xdr:row>
      <xdr:rowOff>126735</xdr:rowOff>
    </xdr:from>
    <xdr:to>
      <xdr:col>5</xdr:col>
      <xdr:colOff>666748</xdr:colOff>
      <xdr:row>0</xdr:row>
      <xdr:rowOff>714375</xdr:rowOff>
    </xdr:to>
    <xdr:sp macro="" textlink="">
      <xdr:nvSpPr>
        <xdr:cNvPr id="3" name="2 CuadroTexto"/>
        <xdr:cNvSpPr txBox="1"/>
      </xdr:nvSpPr>
      <xdr:spPr>
        <a:xfrm>
          <a:off x="1390649" y="126735"/>
          <a:ext cx="3086099" cy="58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- COMER</a:t>
          </a:r>
          <a:r>
            <a:rPr lang="es-CO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CIAL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104774</xdr:colOff>
      <xdr:row>0</xdr:row>
      <xdr:rowOff>57150</xdr:rowOff>
    </xdr:from>
    <xdr:to>
      <xdr:col>8</xdr:col>
      <xdr:colOff>714374</xdr:colOff>
      <xdr:row>0</xdr:row>
      <xdr:rowOff>788491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4" y="57150"/>
          <a:ext cx="2133600" cy="731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8</xdr:row>
      <xdr:rowOff>85725</xdr:rowOff>
    </xdr:from>
    <xdr:to>
      <xdr:col>8</xdr:col>
      <xdr:colOff>327038</xdr:colOff>
      <xdr:row>8</xdr:row>
      <xdr:rowOff>752478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2847975"/>
          <a:ext cx="5975363" cy="6667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333374</xdr:colOff>
      <xdr:row>0</xdr:row>
      <xdr:rowOff>805456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038224" cy="767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619124</xdr:colOff>
      <xdr:row>0</xdr:row>
      <xdr:rowOff>117210</xdr:rowOff>
    </xdr:from>
    <xdr:to>
      <xdr:col>5</xdr:col>
      <xdr:colOff>657223</xdr:colOff>
      <xdr:row>0</xdr:row>
      <xdr:rowOff>704850</xdr:rowOff>
    </xdr:to>
    <xdr:sp macro="" textlink="">
      <xdr:nvSpPr>
        <xdr:cNvPr id="3" name="2 CuadroTexto"/>
        <xdr:cNvSpPr txBox="1"/>
      </xdr:nvSpPr>
      <xdr:spPr>
        <a:xfrm>
          <a:off x="1381124" y="117210"/>
          <a:ext cx="3086099" cy="58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- COMER</a:t>
          </a:r>
          <a:r>
            <a:rPr lang="es-CO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CIAL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95249</xdr:colOff>
      <xdr:row>0</xdr:row>
      <xdr:rowOff>47625</xdr:rowOff>
    </xdr:from>
    <xdr:to>
      <xdr:col>8</xdr:col>
      <xdr:colOff>704849</xdr:colOff>
      <xdr:row>0</xdr:row>
      <xdr:rowOff>778966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9" y="47625"/>
          <a:ext cx="2133600" cy="731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8</xdr:row>
      <xdr:rowOff>76200</xdr:rowOff>
    </xdr:from>
    <xdr:to>
      <xdr:col>8</xdr:col>
      <xdr:colOff>307988</xdr:colOff>
      <xdr:row>8</xdr:row>
      <xdr:rowOff>742953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876550"/>
          <a:ext cx="5975363" cy="6667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342899</xdr:colOff>
      <xdr:row>0</xdr:row>
      <xdr:rowOff>814981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038224" cy="767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628649</xdr:colOff>
      <xdr:row>0</xdr:row>
      <xdr:rowOff>126735</xdr:rowOff>
    </xdr:from>
    <xdr:to>
      <xdr:col>5</xdr:col>
      <xdr:colOff>666748</xdr:colOff>
      <xdr:row>0</xdr:row>
      <xdr:rowOff>714375</xdr:rowOff>
    </xdr:to>
    <xdr:sp macro="" textlink="">
      <xdr:nvSpPr>
        <xdr:cNvPr id="3" name="2 CuadroTexto"/>
        <xdr:cNvSpPr txBox="1"/>
      </xdr:nvSpPr>
      <xdr:spPr>
        <a:xfrm>
          <a:off x="1390649" y="126735"/>
          <a:ext cx="3086099" cy="58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- COMER</a:t>
          </a:r>
          <a:r>
            <a:rPr lang="es-CO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CIAL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104774</xdr:colOff>
      <xdr:row>0</xdr:row>
      <xdr:rowOff>57150</xdr:rowOff>
    </xdr:from>
    <xdr:to>
      <xdr:col>8</xdr:col>
      <xdr:colOff>714374</xdr:colOff>
      <xdr:row>0</xdr:row>
      <xdr:rowOff>788491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4" y="57150"/>
          <a:ext cx="2133600" cy="731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8</xdr:row>
      <xdr:rowOff>57150</xdr:rowOff>
    </xdr:from>
    <xdr:to>
      <xdr:col>8</xdr:col>
      <xdr:colOff>346088</xdr:colOff>
      <xdr:row>8</xdr:row>
      <xdr:rowOff>723903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771775"/>
          <a:ext cx="5975363" cy="666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showGridLines="0" zoomScale="80" zoomScaleNormal="80" workbookViewId="0">
      <selection activeCell="B4" sqref="B4"/>
    </sheetView>
  </sheetViews>
  <sheetFormatPr baseColWidth="10" defaultRowHeight="12.75" x14ac:dyDescent="0.25"/>
  <cols>
    <col min="1" max="16384" width="11.42578125" style="6"/>
  </cols>
  <sheetData>
    <row r="1" spans="1:30" ht="87.75" customHeight="1" x14ac:dyDescent="0.25"/>
    <row r="2" spans="1:30" ht="15.75" customHeight="1" x14ac:dyDescent="0.25">
      <c r="A2" s="51" t="s">
        <v>48</v>
      </c>
      <c r="B2" s="52"/>
      <c r="C2" s="52"/>
      <c r="D2" s="52"/>
      <c r="E2" s="52"/>
      <c r="F2" s="53"/>
      <c r="G2" s="3"/>
      <c r="H2" s="4"/>
      <c r="I2" s="5"/>
      <c r="K2" s="51" t="s">
        <v>49</v>
      </c>
      <c r="L2" s="52"/>
      <c r="M2" s="52"/>
      <c r="N2" s="52"/>
      <c r="O2" s="52"/>
      <c r="P2" s="53"/>
      <c r="Q2" s="3"/>
      <c r="R2" s="4"/>
      <c r="S2" s="5"/>
      <c r="V2" s="50" t="s">
        <v>50</v>
      </c>
      <c r="W2" s="50"/>
      <c r="X2" s="50"/>
      <c r="Y2" s="50"/>
      <c r="Z2" s="50"/>
      <c r="AA2" s="50"/>
      <c r="AB2" s="7"/>
      <c r="AC2" s="4"/>
    </row>
    <row r="3" spans="1:30" ht="39.75" customHeight="1" x14ac:dyDescent="0.25">
      <c r="A3" s="1" t="s">
        <v>0</v>
      </c>
      <c r="B3" s="1" t="s">
        <v>2</v>
      </c>
      <c r="C3" s="1" t="s">
        <v>3</v>
      </c>
      <c r="D3" s="1" t="s">
        <v>4</v>
      </c>
      <c r="E3" s="1" t="s">
        <v>1</v>
      </c>
      <c r="F3" s="1" t="s">
        <v>5</v>
      </c>
      <c r="G3" s="1" t="s">
        <v>23</v>
      </c>
      <c r="H3" s="1" t="s">
        <v>38</v>
      </c>
      <c r="I3" s="2" t="s">
        <v>15</v>
      </c>
      <c r="K3" s="1" t="s">
        <v>0</v>
      </c>
      <c r="L3" s="1" t="s">
        <v>2</v>
      </c>
      <c r="M3" s="1" t="s">
        <v>3</v>
      </c>
      <c r="N3" s="1" t="s">
        <v>4</v>
      </c>
      <c r="O3" s="1" t="s">
        <v>1</v>
      </c>
      <c r="P3" s="1" t="s">
        <v>5</v>
      </c>
      <c r="Q3" s="1" t="s">
        <v>23</v>
      </c>
      <c r="R3" s="1" t="s">
        <v>38</v>
      </c>
      <c r="S3" s="2" t="s">
        <v>15</v>
      </c>
      <c r="T3" s="11"/>
      <c r="U3" s="11"/>
      <c r="V3" s="8" t="s">
        <v>0</v>
      </c>
      <c r="W3" s="8" t="s">
        <v>2</v>
      </c>
      <c r="X3" s="8" t="s">
        <v>3</v>
      </c>
      <c r="Y3" s="8" t="s">
        <v>4</v>
      </c>
      <c r="Z3" s="8" t="s">
        <v>1</v>
      </c>
      <c r="AA3" s="8" t="s">
        <v>5</v>
      </c>
      <c r="AB3" s="9" t="s">
        <v>23</v>
      </c>
      <c r="AC3" s="12" t="s">
        <v>38</v>
      </c>
      <c r="AD3" s="10" t="s">
        <v>15</v>
      </c>
    </row>
    <row r="4" spans="1:30" x14ac:dyDescent="0.25">
      <c r="A4" s="13">
        <v>22.133901187253098</v>
      </c>
      <c r="B4" s="13">
        <v>1</v>
      </c>
      <c r="C4" s="13">
        <v>153</v>
      </c>
      <c r="D4" s="13">
        <v>24.365107528445971</v>
      </c>
      <c r="E4" s="14">
        <v>4027.4100000000012</v>
      </c>
      <c r="F4" s="14">
        <v>1946.5099999999991</v>
      </c>
      <c r="G4" s="15">
        <f>F4/E4</f>
        <v>0.48331557998813096</v>
      </c>
      <c r="H4" s="14">
        <v>4027</v>
      </c>
      <c r="I4" s="16">
        <f>C4*H4*G4</f>
        <v>297785.71161366714</v>
      </c>
      <c r="K4" s="17">
        <v>18.877656767443444</v>
      </c>
      <c r="L4" s="17">
        <v>1</v>
      </c>
      <c r="M4" s="17">
        <v>252</v>
      </c>
      <c r="N4" s="17">
        <v>28.975979925055128</v>
      </c>
      <c r="O4" s="18">
        <v>4027.4100000000012</v>
      </c>
      <c r="P4" s="18">
        <v>2615.0200000000004</v>
      </c>
      <c r="Q4" s="19">
        <f>P4/O4</f>
        <v>0.64930563314884748</v>
      </c>
      <c r="R4" s="18">
        <v>4027.4100000000012</v>
      </c>
      <c r="S4" s="16">
        <f>M4*R4*Q4</f>
        <v>658985.04000000015</v>
      </c>
      <c r="T4" s="20"/>
      <c r="U4" s="20"/>
      <c r="V4" s="17">
        <v>16.13491384340114</v>
      </c>
      <c r="W4" s="17">
        <v>1</v>
      </c>
      <c r="X4" s="17">
        <v>162</v>
      </c>
      <c r="Y4" s="17">
        <v>21.99029946679477</v>
      </c>
      <c r="Z4" s="18">
        <v>4027.4100000000012</v>
      </c>
      <c r="AA4" s="18">
        <v>514.17999999999972</v>
      </c>
      <c r="AB4" s="19">
        <f>AA4/Z4</f>
        <v>0.12767014036316132</v>
      </c>
      <c r="AC4" s="18">
        <v>4027.4100000000012</v>
      </c>
      <c r="AD4" s="16">
        <f>X4*AC4*AB4</f>
        <v>83297.159999999945</v>
      </c>
    </row>
    <row r="7" spans="1:30" ht="15.75" customHeight="1" x14ac:dyDescent="0.25">
      <c r="A7" s="51" t="s">
        <v>6</v>
      </c>
      <c r="B7" s="52"/>
      <c r="C7" s="52"/>
      <c r="D7" s="52"/>
      <c r="E7" s="52"/>
      <c r="F7" s="53"/>
      <c r="G7" s="3"/>
      <c r="H7" s="4"/>
      <c r="I7" s="5"/>
      <c r="K7" s="51" t="s">
        <v>7</v>
      </c>
      <c r="L7" s="52"/>
      <c r="M7" s="52"/>
      <c r="N7" s="52"/>
      <c r="O7" s="52"/>
      <c r="P7" s="53"/>
      <c r="Q7" s="3"/>
      <c r="R7" s="4"/>
      <c r="S7" s="5"/>
      <c r="V7" s="50" t="s">
        <v>8</v>
      </c>
      <c r="W7" s="50"/>
      <c r="X7" s="50"/>
      <c r="Y7" s="50"/>
      <c r="Z7" s="50"/>
      <c r="AA7" s="50"/>
      <c r="AB7" s="4"/>
    </row>
    <row r="8" spans="1:30" ht="38.25" x14ac:dyDescent="0.25">
      <c r="A8" s="1" t="s">
        <v>0</v>
      </c>
      <c r="B8" s="1" t="s">
        <v>2</v>
      </c>
      <c r="C8" s="1" t="s">
        <v>3</v>
      </c>
      <c r="D8" s="1" t="s">
        <v>4</v>
      </c>
      <c r="E8" s="1" t="s">
        <v>1</v>
      </c>
      <c r="F8" s="1" t="s">
        <v>5</v>
      </c>
      <c r="G8" s="1" t="s">
        <v>23</v>
      </c>
      <c r="H8" s="1" t="s">
        <v>38</v>
      </c>
      <c r="I8" s="2" t="s">
        <v>15</v>
      </c>
      <c r="K8" s="1" t="s">
        <v>0</v>
      </c>
      <c r="L8" s="1" t="s">
        <v>2</v>
      </c>
      <c r="M8" s="1" t="s">
        <v>3</v>
      </c>
      <c r="N8" s="1" t="s">
        <v>4</v>
      </c>
      <c r="O8" s="1" t="s">
        <v>1</v>
      </c>
      <c r="P8" s="1" t="s">
        <v>5</v>
      </c>
      <c r="Q8" s="1" t="s">
        <v>23</v>
      </c>
      <c r="R8" s="1" t="s">
        <v>38</v>
      </c>
      <c r="S8" s="2" t="s">
        <v>15</v>
      </c>
      <c r="V8" s="8" t="s">
        <v>0</v>
      </c>
      <c r="W8" s="8" t="s">
        <v>2</v>
      </c>
      <c r="X8" s="8" t="s">
        <v>3</v>
      </c>
      <c r="Y8" s="8" t="s">
        <v>4</v>
      </c>
      <c r="Z8" s="8" t="s">
        <v>1</v>
      </c>
      <c r="AA8" s="8" t="s">
        <v>5</v>
      </c>
      <c r="AB8" s="9" t="s">
        <v>23</v>
      </c>
      <c r="AC8" s="12" t="s">
        <v>38</v>
      </c>
      <c r="AD8" s="10" t="s">
        <v>15</v>
      </c>
    </row>
    <row r="9" spans="1:30" x14ac:dyDescent="0.25">
      <c r="A9" s="17">
        <v>19.023611489280814</v>
      </c>
      <c r="B9" s="17">
        <v>1</v>
      </c>
      <c r="C9" s="17">
        <v>132</v>
      </c>
      <c r="D9" s="17">
        <v>20.963765045521679</v>
      </c>
      <c r="E9" s="18">
        <v>4027.4100000000012</v>
      </c>
      <c r="F9" s="18">
        <v>1946.5099999999991</v>
      </c>
      <c r="G9" s="19">
        <f>F9/E9</f>
        <v>0.48331557998813096</v>
      </c>
      <c r="H9" s="18">
        <v>4027</v>
      </c>
      <c r="I9" s="16">
        <f>C9*H9</f>
        <v>531564</v>
      </c>
      <c r="K9" s="17">
        <v>16.237198950677229</v>
      </c>
      <c r="L9" s="17">
        <v>1</v>
      </c>
      <c r="M9" s="17">
        <v>217</v>
      </c>
      <c r="N9" s="17">
        <v>24.947397013393729</v>
      </c>
      <c r="O9" s="18">
        <v>4027.4100000000012</v>
      </c>
      <c r="P9" s="18">
        <v>2615.0200000000004</v>
      </c>
      <c r="Q9" s="19">
        <f>P9/O9</f>
        <v>0.64930563314884748</v>
      </c>
      <c r="R9" s="18">
        <v>4027.4100000000012</v>
      </c>
      <c r="S9" s="16">
        <f>M9*R9*Q9</f>
        <v>567459.3400000002</v>
      </c>
      <c r="V9" s="17">
        <v>13.911918005367763</v>
      </c>
      <c r="W9" s="17">
        <v>1</v>
      </c>
      <c r="X9" s="17">
        <v>139</v>
      </c>
      <c r="Y9" s="17">
        <v>18.852549086292292</v>
      </c>
      <c r="Z9" s="18">
        <v>4027.4100000000012</v>
      </c>
      <c r="AA9" s="18">
        <v>514.17999999999972</v>
      </c>
      <c r="AB9" s="19">
        <f>AA9/Z9</f>
        <v>0.12767014036316132</v>
      </c>
      <c r="AC9" s="18">
        <v>4027.4100000000012</v>
      </c>
      <c r="AD9" s="16">
        <f>X9*AC9*AB9</f>
        <v>71471.01999999996</v>
      </c>
    </row>
    <row r="11" spans="1:30" ht="63.75" customHeight="1" x14ac:dyDescent="0.25"/>
  </sheetData>
  <mergeCells count="6">
    <mergeCell ref="V2:AA2"/>
    <mergeCell ref="V7:AA7"/>
    <mergeCell ref="A2:F2"/>
    <mergeCell ref="A7:F7"/>
    <mergeCell ref="K2:P2"/>
    <mergeCell ref="K7:P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showGridLines="0" tabSelected="1" topLeftCell="AA1" zoomScale="60" zoomScaleNormal="60" workbookViewId="0">
      <selection activeCell="X5" sqref="X5"/>
    </sheetView>
  </sheetViews>
  <sheetFormatPr baseColWidth="10" defaultRowHeight="12.75" x14ac:dyDescent="0.25"/>
  <cols>
    <col min="1" max="1" width="25.7109375" style="6" customWidth="1"/>
    <col min="2" max="8" width="11.42578125" style="6"/>
    <col min="9" max="9" width="14.140625" style="6" customWidth="1"/>
    <col min="10" max="10" width="13.85546875" style="6" bestFit="1" customWidth="1"/>
    <col min="11" max="11" width="15" style="6" customWidth="1"/>
    <col min="12" max="13" width="20.85546875" style="6" customWidth="1"/>
    <col min="14" max="14" width="13.85546875" style="37" bestFit="1" customWidth="1"/>
    <col min="15" max="15" width="31" style="37" customWidth="1"/>
    <col min="16" max="16" width="21.140625" style="6" bestFit="1" customWidth="1"/>
    <col min="17" max="18" width="16.85546875" style="6" bestFit="1" customWidth="1"/>
    <col min="19" max="19" width="16.7109375" style="6" bestFit="1" customWidth="1"/>
    <col min="20" max="20" width="18.140625" style="6" bestFit="1" customWidth="1"/>
    <col min="21" max="21" width="12.42578125" style="6" bestFit="1" customWidth="1"/>
    <col min="22" max="22" width="20.140625" style="6" customWidth="1"/>
    <col min="23" max="23" width="17.7109375" style="6" bestFit="1" customWidth="1"/>
    <col min="24" max="24" width="20.5703125" style="6" customWidth="1"/>
    <col min="25" max="25" width="27.28515625" style="6" customWidth="1"/>
    <col min="26" max="26" width="14.42578125" style="6" bestFit="1" customWidth="1"/>
    <col min="27" max="28" width="16.85546875" style="6" bestFit="1" customWidth="1"/>
    <col min="29" max="29" width="19.140625" style="6" customWidth="1"/>
    <col min="30" max="30" width="21.7109375" style="6" bestFit="1" customWidth="1"/>
    <col min="31" max="32" width="14.85546875" style="6" bestFit="1" customWidth="1"/>
    <col min="33" max="33" width="18.42578125" style="6" customWidth="1"/>
    <col min="34" max="34" width="24" style="6" bestFit="1" customWidth="1"/>
    <col min="35" max="35" width="11.42578125" style="6"/>
    <col min="36" max="36" width="25.5703125" style="6" customWidth="1"/>
    <col min="37" max="37" width="18.28515625" style="6" bestFit="1" customWidth="1"/>
    <col min="38" max="38" width="21.140625" style="6" customWidth="1"/>
    <col min="39" max="39" width="19.5703125" style="6" customWidth="1"/>
    <col min="40" max="40" width="18.85546875" style="6" bestFit="1" customWidth="1"/>
    <col min="41" max="41" width="13.42578125" style="6" customWidth="1"/>
    <col min="42" max="42" width="13.5703125" style="6" customWidth="1"/>
    <col min="43" max="43" width="13.5703125" style="6" bestFit="1" customWidth="1"/>
    <col min="44" max="16384" width="11.42578125" style="6"/>
  </cols>
  <sheetData>
    <row r="1" spans="1:43" ht="69" customHeight="1" x14ac:dyDescent="0.25"/>
    <row r="2" spans="1:43" ht="26.25" customHeight="1" x14ac:dyDescent="0.25">
      <c r="A2" s="54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O2" s="57" t="s">
        <v>32</v>
      </c>
      <c r="P2" s="58"/>
      <c r="Q2" s="58"/>
      <c r="R2" s="58"/>
      <c r="S2" s="58"/>
      <c r="T2" s="58"/>
      <c r="U2" s="58"/>
      <c r="V2" s="58"/>
      <c r="W2" s="58"/>
      <c r="Y2" s="57" t="s">
        <v>56</v>
      </c>
      <c r="Z2" s="58"/>
      <c r="AA2" s="58"/>
      <c r="AB2" s="58"/>
      <c r="AC2" s="58"/>
      <c r="AD2" s="58"/>
      <c r="AE2" s="58"/>
      <c r="AF2" s="58"/>
      <c r="AG2" s="58"/>
      <c r="AH2" s="48"/>
      <c r="AJ2" s="28"/>
      <c r="AK2" s="51" t="s">
        <v>33</v>
      </c>
      <c r="AL2" s="52"/>
      <c r="AM2" s="52"/>
      <c r="AN2" s="52"/>
      <c r="AO2" s="52"/>
      <c r="AP2" s="52"/>
      <c r="AQ2" s="53"/>
    </row>
    <row r="3" spans="1:43" s="30" customFormat="1" ht="76.5" customHeight="1" x14ac:dyDescent="0.25">
      <c r="A3" s="38"/>
      <c r="B3" s="1" t="s">
        <v>0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5</v>
      </c>
      <c r="H3" s="1" t="s">
        <v>38</v>
      </c>
      <c r="I3" s="1" t="s">
        <v>43</v>
      </c>
      <c r="J3" s="2" t="s">
        <v>46</v>
      </c>
      <c r="K3" s="22" t="s">
        <v>45</v>
      </c>
      <c r="L3" s="43" t="s">
        <v>44</v>
      </c>
      <c r="M3" s="44" t="s">
        <v>47</v>
      </c>
      <c r="O3" s="38"/>
      <c r="P3" s="1" t="s">
        <v>16</v>
      </c>
      <c r="Q3" s="1" t="s">
        <v>17</v>
      </c>
      <c r="R3" s="1" t="s">
        <v>18</v>
      </c>
      <c r="S3" s="1" t="s">
        <v>22</v>
      </c>
      <c r="T3" s="1" t="s">
        <v>19</v>
      </c>
      <c r="U3" s="1" t="s">
        <v>20</v>
      </c>
      <c r="V3" s="1" t="s">
        <v>31</v>
      </c>
      <c r="W3" s="1" t="s">
        <v>29</v>
      </c>
      <c r="Y3" s="38"/>
      <c r="Z3" s="1" t="s">
        <v>16</v>
      </c>
      <c r="AA3" s="1" t="s">
        <v>17</v>
      </c>
      <c r="AB3" s="1" t="s">
        <v>18</v>
      </c>
      <c r="AC3" s="1" t="s">
        <v>22</v>
      </c>
      <c r="AD3" s="1" t="s">
        <v>19</v>
      </c>
      <c r="AE3" s="1" t="s">
        <v>20</v>
      </c>
      <c r="AF3" s="31" t="s">
        <v>57</v>
      </c>
      <c r="AG3" s="32" t="s">
        <v>42</v>
      </c>
      <c r="AH3" s="29" t="s">
        <v>29</v>
      </c>
      <c r="AI3" s="33"/>
      <c r="AJ3" s="28"/>
      <c r="AK3" s="38"/>
      <c r="AL3" s="1" t="s">
        <v>26</v>
      </c>
      <c r="AM3" s="1" t="s">
        <v>25</v>
      </c>
      <c r="AN3" s="1" t="s">
        <v>24</v>
      </c>
      <c r="AO3" s="1" t="s">
        <v>27</v>
      </c>
      <c r="AP3" s="31" t="s">
        <v>35</v>
      </c>
      <c r="AQ3" s="29" t="s">
        <v>34</v>
      </c>
    </row>
    <row r="4" spans="1:43" ht="25.5" x14ac:dyDescent="0.25">
      <c r="A4" s="1" t="s">
        <v>30</v>
      </c>
      <c r="B4" s="38">
        <v>455.66316512860789</v>
      </c>
      <c r="C4" s="38">
        <v>70</v>
      </c>
      <c r="D4" s="38">
        <v>774</v>
      </c>
      <c r="E4" s="38">
        <v>315.10723774891312</v>
      </c>
      <c r="F4" s="39">
        <v>4027.4100000000012</v>
      </c>
      <c r="G4" s="39">
        <v>50.930000000000007</v>
      </c>
      <c r="H4" s="40">
        <v>4027</v>
      </c>
      <c r="I4" s="15">
        <f>G4/F4</f>
        <v>1.264584435158079E-2</v>
      </c>
      <c r="J4" s="24">
        <f>D4*I4*H4</f>
        <v>39415.806967753459</v>
      </c>
      <c r="K4" s="45">
        <f>(J4*12/365)/H4/2</f>
        <v>0.16089671553079779</v>
      </c>
      <c r="L4" s="46">
        <v>83544.929999999993</v>
      </c>
      <c r="M4" s="46">
        <f>(L4*12/365)/H4/2</f>
        <v>0.34103335363011994</v>
      </c>
      <c r="O4" s="1" t="s">
        <v>21</v>
      </c>
      <c r="P4" s="47">
        <f>Iluminación!I9+Iluminación!S9+Iluminación!AD9</f>
        <v>1170494.3600000003</v>
      </c>
      <c r="Q4" s="47">
        <f>Refrigeración!I8</f>
        <v>1305964.1112000006</v>
      </c>
      <c r="R4" s="47">
        <f>Ambiente!I8</f>
        <v>100953.35999999988</v>
      </c>
      <c r="S4" s="47">
        <f>Calefacción!I8</f>
        <v>9339.5999999999985</v>
      </c>
      <c r="T4" s="47">
        <f>Gas!J4+Carbón!I8+Leña!I8+Hornos!I8</f>
        <v>4213646.1499999994</v>
      </c>
      <c r="U4" s="47">
        <f>Aparatos!I8</f>
        <v>4751800.0800000019</v>
      </c>
      <c r="V4" s="34">
        <f>SUM(P4:U4)</f>
        <v>11552197.661200002</v>
      </c>
      <c r="W4" s="35">
        <f>((V4*12/365)/H4/3)</f>
        <v>31.437652451976561</v>
      </c>
      <c r="Y4" s="1" t="s">
        <v>21</v>
      </c>
      <c r="Z4" s="47">
        <f>Iluminación!AD4+Iluminación!S4+Iluminación!I4</f>
        <v>1040067.9116136672</v>
      </c>
      <c r="AA4" s="47">
        <f>Refrigeración!I4</f>
        <v>1137003.8399999999</v>
      </c>
      <c r="AB4" s="47">
        <f>Ambiente!I4</f>
        <v>117236.15999999987</v>
      </c>
      <c r="AC4" s="47">
        <f>Calefacción!I4</f>
        <v>10859.999999999998</v>
      </c>
      <c r="AD4" s="47">
        <f>Hornos!I4</f>
        <v>331283.99999999988</v>
      </c>
      <c r="AE4" s="47">
        <f>Aparatos!I4</f>
        <v>5526322.5600000024</v>
      </c>
      <c r="AF4" s="34">
        <f>SUM(Z4:AE4)</f>
        <v>8162774.4716136698</v>
      </c>
      <c r="AG4" s="49">
        <f>AF4/H4</f>
        <v>2027.0112916845467</v>
      </c>
      <c r="AH4" s="36">
        <f>((AF4*12/365)/H4/2)</f>
        <v>33.320733561937757</v>
      </c>
      <c r="AI4" s="41"/>
      <c r="AK4" s="1" t="s">
        <v>21</v>
      </c>
      <c r="AL4" s="47">
        <f>AF4*0.86</f>
        <v>7019986.0455877557</v>
      </c>
      <c r="AM4" s="47">
        <f>L4</f>
        <v>83544.929999999993</v>
      </c>
      <c r="AN4" s="47">
        <f>Gas!J4</f>
        <v>3695957.8999999994</v>
      </c>
      <c r="AO4" s="47">
        <f>Carbón!I8</f>
        <v>6493.5000000000009</v>
      </c>
      <c r="AP4" s="34">
        <f>SUM(AL4:AO4)</f>
        <v>10805982.375587754</v>
      </c>
      <c r="AQ4" s="36">
        <f>((AP4*12/365)/H4/2)</f>
        <v>44.110401538605181</v>
      </c>
    </row>
    <row r="5" spans="1:43" ht="72" customHeight="1" x14ac:dyDescent="0.25">
      <c r="AI5" s="41"/>
    </row>
    <row r="6" spans="1:43" x14ac:dyDescent="0.25">
      <c r="N6" s="42"/>
    </row>
    <row r="7" spans="1:43" x14ac:dyDescent="0.25">
      <c r="N7" s="42"/>
    </row>
    <row r="8" spans="1:43" x14ac:dyDescent="0.25">
      <c r="N8" s="42"/>
    </row>
    <row r="9" spans="1:43" x14ac:dyDescent="0.25">
      <c r="N9" s="42"/>
    </row>
    <row r="10" spans="1:43" x14ac:dyDescent="0.25">
      <c r="N10" s="42"/>
    </row>
    <row r="11" spans="1:43" x14ac:dyDescent="0.25">
      <c r="N11" s="42"/>
    </row>
    <row r="12" spans="1:43" x14ac:dyDescent="0.25">
      <c r="N12" s="42"/>
    </row>
    <row r="13" spans="1:43" x14ac:dyDescent="0.25">
      <c r="N13" s="42"/>
    </row>
  </sheetData>
  <mergeCells count="4">
    <mergeCell ref="AK2:AQ2"/>
    <mergeCell ref="A2:M2"/>
    <mergeCell ref="O2:W2"/>
    <mergeCell ref="Y2:A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workbookViewId="0">
      <selection sqref="A1:IV65536"/>
    </sheetView>
  </sheetViews>
  <sheetFormatPr baseColWidth="10" defaultRowHeight="12.75" x14ac:dyDescent="0.25"/>
  <cols>
    <col min="1" max="16384" width="11.42578125" style="6"/>
  </cols>
  <sheetData>
    <row r="1" spans="1:12" ht="73.5" customHeight="1" x14ac:dyDescent="0.25"/>
    <row r="2" spans="1:12" ht="15.75" customHeight="1" x14ac:dyDescent="0.25">
      <c r="A2" s="51" t="s">
        <v>51</v>
      </c>
      <c r="B2" s="52"/>
      <c r="C2" s="52"/>
      <c r="D2" s="52"/>
      <c r="E2" s="52"/>
      <c r="F2" s="53"/>
      <c r="G2" s="3"/>
      <c r="H2" s="4"/>
      <c r="I2" s="5"/>
      <c r="L2" s="21"/>
    </row>
    <row r="3" spans="1:12" ht="40.5" customHeight="1" x14ac:dyDescent="0.25">
      <c r="A3" s="1" t="s">
        <v>0</v>
      </c>
      <c r="B3" s="1" t="s">
        <v>2</v>
      </c>
      <c r="C3" s="1" t="s">
        <v>3</v>
      </c>
      <c r="D3" s="1" t="s">
        <v>4</v>
      </c>
      <c r="E3" s="1" t="s">
        <v>1</v>
      </c>
      <c r="F3" s="1" t="s">
        <v>5</v>
      </c>
      <c r="G3" s="1" t="s">
        <v>23</v>
      </c>
      <c r="H3" s="1" t="s">
        <v>38</v>
      </c>
      <c r="I3" s="2" t="s">
        <v>15</v>
      </c>
      <c r="L3" s="21"/>
    </row>
    <row r="4" spans="1:12" x14ac:dyDescent="0.25">
      <c r="A4" s="13">
        <v>92.341768027801876</v>
      </c>
      <c r="B4" s="13">
        <v>42</v>
      </c>
      <c r="C4" s="13">
        <v>588</v>
      </c>
      <c r="D4" s="13">
        <v>75.304997760782427</v>
      </c>
      <c r="E4" s="14">
        <v>4027.4100000000012</v>
      </c>
      <c r="F4" s="14">
        <v>1933.6799999999998</v>
      </c>
      <c r="G4" s="15">
        <f>F4/E4</f>
        <v>0.4801299097931423</v>
      </c>
      <c r="H4" s="14">
        <v>4027.4100000000012</v>
      </c>
      <c r="I4" s="16">
        <f>C4*G4*H4</f>
        <v>1137003.8399999999</v>
      </c>
      <c r="L4" s="21"/>
    </row>
    <row r="6" spans="1:12" ht="15.75" customHeight="1" x14ac:dyDescent="0.25">
      <c r="A6" s="51" t="s">
        <v>39</v>
      </c>
      <c r="B6" s="52"/>
      <c r="C6" s="52"/>
      <c r="D6" s="52"/>
      <c r="E6" s="52"/>
      <c r="F6" s="53"/>
      <c r="G6" s="3"/>
      <c r="H6" s="4"/>
      <c r="I6" s="5"/>
    </row>
    <row r="7" spans="1:12" ht="39.75" customHeight="1" x14ac:dyDescent="0.25">
      <c r="A7" s="1" t="s">
        <v>0</v>
      </c>
      <c r="B7" s="1" t="s">
        <v>2</v>
      </c>
      <c r="C7" s="1" t="s">
        <v>3</v>
      </c>
      <c r="D7" s="1" t="s">
        <v>4</v>
      </c>
      <c r="E7" s="1" t="s">
        <v>1</v>
      </c>
      <c r="F7" s="1" t="s">
        <v>5</v>
      </c>
      <c r="G7" s="1" t="s">
        <v>23</v>
      </c>
      <c r="H7" s="1" t="s">
        <v>38</v>
      </c>
      <c r="I7" s="2" t="s">
        <v>15</v>
      </c>
    </row>
    <row r="8" spans="1:12" x14ac:dyDescent="0.25">
      <c r="A8" s="13">
        <v>80.090536035530207</v>
      </c>
      <c r="B8" s="13">
        <v>32.508000000000003</v>
      </c>
      <c r="C8" s="13">
        <v>505.68</v>
      </c>
      <c r="D8" s="13">
        <v>62.99228598327786</v>
      </c>
      <c r="E8" s="14">
        <v>4027.4100000000012</v>
      </c>
      <c r="F8" s="14">
        <v>2582.5900000000015</v>
      </c>
      <c r="G8" s="15">
        <f>F8/E8</f>
        <v>0.6412533116817013</v>
      </c>
      <c r="H8" s="14">
        <v>4027.4100000000012</v>
      </c>
      <c r="I8" s="16">
        <f>C8*H8*G8</f>
        <v>1305964.1112000006</v>
      </c>
    </row>
    <row r="9" spans="1:12" ht="64.5" customHeight="1" x14ac:dyDescent="0.25"/>
  </sheetData>
  <mergeCells count="2">
    <mergeCell ref="A2:F2"/>
    <mergeCell ref="A6:F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sqref="A1:IV65536"/>
    </sheetView>
  </sheetViews>
  <sheetFormatPr baseColWidth="10" defaultRowHeight="12.75" x14ac:dyDescent="0.25"/>
  <cols>
    <col min="1" max="16384" width="11.42578125" style="6"/>
  </cols>
  <sheetData>
    <row r="1" spans="1:9" ht="69" customHeight="1" x14ac:dyDescent="0.25"/>
    <row r="2" spans="1:9" ht="15.75" customHeight="1" x14ac:dyDescent="0.25">
      <c r="A2" s="51" t="s">
        <v>52</v>
      </c>
      <c r="B2" s="52"/>
      <c r="C2" s="52"/>
      <c r="D2" s="52"/>
      <c r="E2" s="52"/>
      <c r="F2" s="53"/>
      <c r="G2" s="3"/>
      <c r="H2" s="4"/>
      <c r="I2" s="5"/>
    </row>
    <row r="3" spans="1:9" ht="38.25" x14ac:dyDescent="0.25">
      <c r="A3" s="1" t="s">
        <v>0</v>
      </c>
      <c r="B3" s="1" t="s">
        <v>2</v>
      </c>
      <c r="C3" s="1" t="s">
        <v>3</v>
      </c>
      <c r="D3" s="1" t="s">
        <v>4</v>
      </c>
      <c r="E3" s="1" t="s">
        <v>1</v>
      </c>
      <c r="F3" s="1" t="s">
        <v>5</v>
      </c>
      <c r="G3" s="1" t="s">
        <v>23</v>
      </c>
      <c r="H3" s="1" t="s">
        <v>38</v>
      </c>
      <c r="I3" s="2" t="s">
        <v>15</v>
      </c>
    </row>
    <row r="4" spans="1:9" x14ac:dyDescent="0.25">
      <c r="A4" s="14">
        <v>37.317930577050625</v>
      </c>
      <c r="B4" s="14">
        <v>1</v>
      </c>
      <c r="C4" s="14">
        <v>216</v>
      </c>
      <c r="D4" s="14">
        <v>47.188599012984348</v>
      </c>
      <c r="E4" s="14">
        <v>4027.4100000000012</v>
      </c>
      <c r="F4" s="14">
        <v>542.75999999999942</v>
      </c>
      <c r="G4" s="15">
        <f>F4/E4</f>
        <v>0.13476651247327667</v>
      </c>
      <c r="H4" s="14">
        <v>4027.4100000000012</v>
      </c>
      <c r="I4" s="16">
        <f>C4*G4*H4</f>
        <v>117236.15999999987</v>
      </c>
    </row>
    <row r="6" spans="1:9" ht="15.75" customHeight="1" x14ac:dyDescent="0.25">
      <c r="A6" s="51" t="s">
        <v>10</v>
      </c>
      <c r="B6" s="52"/>
      <c r="C6" s="52"/>
      <c r="D6" s="52"/>
      <c r="E6" s="52"/>
      <c r="F6" s="53"/>
      <c r="G6" s="3"/>
      <c r="H6" s="4"/>
      <c r="I6" s="5"/>
    </row>
    <row r="7" spans="1:9" ht="38.25" x14ac:dyDescent="0.25">
      <c r="A7" s="1" t="s">
        <v>0</v>
      </c>
      <c r="B7" s="1" t="s">
        <v>2</v>
      </c>
      <c r="C7" s="1" t="s">
        <v>3</v>
      </c>
      <c r="D7" s="1" t="s">
        <v>4</v>
      </c>
      <c r="E7" s="1" t="s">
        <v>1</v>
      </c>
      <c r="F7" s="1" t="s">
        <v>5</v>
      </c>
      <c r="G7" s="1" t="s">
        <v>23</v>
      </c>
      <c r="H7" s="1" t="s">
        <v>38</v>
      </c>
      <c r="I7" s="2" t="s">
        <v>15</v>
      </c>
    </row>
    <row r="8" spans="1:9" x14ac:dyDescent="0.25">
      <c r="A8" s="14">
        <v>31.959705947380055</v>
      </c>
      <c r="B8" s="14">
        <v>1</v>
      </c>
      <c r="C8" s="14">
        <v>186</v>
      </c>
      <c r="D8" s="14">
        <v>40.503127973125849</v>
      </c>
      <c r="E8" s="14">
        <v>4027.4100000000012</v>
      </c>
      <c r="F8" s="14">
        <v>542.75999999999942</v>
      </c>
      <c r="G8" s="15">
        <f>F8/E8</f>
        <v>0.13476651247327667</v>
      </c>
      <c r="H8" s="14">
        <v>4027.4100000000012</v>
      </c>
      <c r="I8" s="16">
        <f>C8*H8*G8</f>
        <v>100953.35999999988</v>
      </c>
    </row>
    <row r="9" spans="1:9" ht="63.75" customHeight="1" x14ac:dyDescent="0.25"/>
  </sheetData>
  <mergeCells count="2">
    <mergeCell ref="A2:F2"/>
    <mergeCell ref="A6:F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sqref="A1:IV65536"/>
    </sheetView>
  </sheetViews>
  <sheetFormatPr baseColWidth="10" defaultRowHeight="12.75" x14ac:dyDescent="0.25"/>
  <cols>
    <col min="1" max="16384" width="11.42578125" style="6"/>
  </cols>
  <sheetData>
    <row r="1" spans="1:9" ht="66" customHeight="1" x14ac:dyDescent="0.25"/>
    <row r="2" spans="1:9" ht="15.75" customHeight="1" x14ac:dyDescent="0.25">
      <c r="A2" s="51" t="s">
        <v>53</v>
      </c>
      <c r="B2" s="52"/>
      <c r="C2" s="52"/>
      <c r="D2" s="52"/>
      <c r="E2" s="52"/>
      <c r="F2" s="53"/>
      <c r="G2" s="3"/>
      <c r="H2" s="4"/>
      <c r="I2" s="5"/>
    </row>
    <row r="3" spans="1:9" ht="38.25" x14ac:dyDescent="0.25">
      <c r="A3" s="1" t="s">
        <v>0</v>
      </c>
      <c r="B3" s="1" t="s">
        <v>2</v>
      </c>
      <c r="C3" s="1" t="s">
        <v>3</v>
      </c>
      <c r="D3" s="1" t="s">
        <v>4</v>
      </c>
      <c r="E3" s="1" t="s">
        <v>1</v>
      </c>
      <c r="F3" s="1" t="s">
        <v>5</v>
      </c>
      <c r="G3" s="1" t="s">
        <v>23</v>
      </c>
      <c r="H3" s="1" t="s">
        <v>38</v>
      </c>
      <c r="I3" s="2" t="s">
        <v>15</v>
      </c>
    </row>
    <row r="4" spans="1:9" x14ac:dyDescent="0.25">
      <c r="A4" s="14">
        <v>19.498342541436461</v>
      </c>
      <c r="B4" s="14">
        <v>7.5</v>
      </c>
      <c r="C4" s="14">
        <v>60</v>
      </c>
      <c r="D4" s="14">
        <v>9.3409045192405795</v>
      </c>
      <c r="E4" s="14">
        <v>4027.4100000000012</v>
      </c>
      <c r="F4" s="14">
        <v>180.99999999999997</v>
      </c>
      <c r="G4" s="15">
        <f>F4/E4</f>
        <v>4.49420347071691E-2</v>
      </c>
      <c r="H4" s="14">
        <v>4027.4100000000012</v>
      </c>
      <c r="I4" s="16">
        <f>C4*G4*H4</f>
        <v>10859.999999999998</v>
      </c>
    </row>
    <row r="6" spans="1:9" ht="15.75" customHeight="1" x14ac:dyDescent="0.25">
      <c r="A6" s="51" t="s">
        <v>9</v>
      </c>
      <c r="B6" s="52"/>
      <c r="C6" s="52"/>
      <c r="D6" s="52"/>
      <c r="E6" s="52"/>
      <c r="F6" s="53"/>
      <c r="G6" s="3"/>
      <c r="H6" s="4"/>
      <c r="I6" s="5"/>
    </row>
    <row r="7" spans="1:9" ht="38.25" x14ac:dyDescent="0.25">
      <c r="A7" s="1" t="s">
        <v>0</v>
      </c>
      <c r="B7" s="1" t="s">
        <v>2</v>
      </c>
      <c r="C7" s="1" t="s">
        <v>3</v>
      </c>
      <c r="D7" s="1" t="s">
        <v>4</v>
      </c>
      <c r="E7" s="1" t="s">
        <v>1</v>
      </c>
      <c r="F7" s="1" t="s">
        <v>5</v>
      </c>
      <c r="G7" s="1" t="s">
        <v>23</v>
      </c>
      <c r="H7" s="1" t="s">
        <v>38</v>
      </c>
      <c r="I7" s="2" t="s">
        <v>15</v>
      </c>
    </row>
    <row r="8" spans="1:9" x14ac:dyDescent="0.25">
      <c r="A8" s="14">
        <v>16.768574585635356</v>
      </c>
      <c r="B8" s="14">
        <v>6.45</v>
      </c>
      <c r="C8" s="14">
        <v>51.6</v>
      </c>
      <c r="D8" s="14">
        <v>8.0331778865468983</v>
      </c>
      <c r="E8" s="14">
        <v>4027.4100000000012</v>
      </c>
      <c r="F8" s="14">
        <v>180.99999999999997</v>
      </c>
      <c r="G8" s="15">
        <f>F8/E8</f>
        <v>4.49420347071691E-2</v>
      </c>
      <c r="H8" s="14">
        <v>4027.4100000000012</v>
      </c>
      <c r="I8" s="16">
        <f>C8*H8*G8</f>
        <v>9339.5999999999985</v>
      </c>
    </row>
    <row r="9" spans="1:9" ht="63" customHeight="1" x14ac:dyDescent="0.25"/>
  </sheetData>
  <mergeCells count="2">
    <mergeCell ref="A2:F2"/>
    <mergeCell ref="A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showGridLines="0" workbookViewId="0">
      <selection sqref="A1:IV65536"/>
    </sheetView>
  </sheetViews>
  <sheetFormatPr baseColWidth="10" defaultRowHeight="12.75" x14ac:dyDescent="0.25"/>
  <cols>
    <col min="1" max="16384" width="11.42578125" style="6"/>
  </cols>
  <sheetData>
    <row r="1" spans="1:10" ht="69" customHeight="1" x14ac:dyDescent="0.25"/>
    <row r="2" spans="1:10" ht="15.75" customHeight="1" x14ac:dyDescent="0.25">
      <c r="A2" s="51" t="s">
        <v>36</v>
      </c>
      <c r="B2" s="52"/>
      <c r="C2" s="52"/>
      <c r="D2" s="52"/>
      <c r="E2" s="52"/>
      <c r="F2" s="53"/>
      <c r="G2" s="3"/>
      <c r="H2" s="4"/>
      <c r="I2" s="5"/>
    </row>
    <row r="3" spans="1:10" ht="45" customHeight="1" x14ac:dyDescent="0.25">
      <c r="A3" s="1" t="s">
        <v>0</v>
      </c>
      <c r="B3" s="1" t="s">
        <v>2</v>
      </c>
      <c r="C3" s="1" t="s">
        <v>3</v>
      </c>
      <c r="D3" s="1" t="s">
        <v>4</v>
      </c>
      <c r="E3" s="1" t="s">
        <v>1</v>
      </c>
      <c r="F3" s="1" t="s">
        <v>5</v>
      </c>
      <c r="G3" s="1" t="s">
        <v>23</v>
      </c>
      <c r="H3" s="1" t="s">
        <v>38</v>
      </c>
      <c r="I3" s="2" t="s">
        <v>15</v>
      </c>
      <c r="J3" s="22" t="s">
        <v>37</v>
      </c>
    </row>
    <row r="4" spans="1:10" x14ac:dyDescent="0.25">
      <c r="A4" s="13">
        <v>21.0010442080487</v>
      </c>
      <c r="B4" s="13">
        <v>2.1345000000000001</v>
      </c>
      <c r="C4" s="13">
        <v>170.76</v>
      </c>
      <c r="D4" s="13">
        <v>34.969161966163718</v>
      </c>
      <c r="E4" s="14">
        <v>4027.4100000000012</v>
      </c>
      <c r="F4" s="14">
        <v>956.89999999999986</v>
      </c>
      <c r="G4" s="15">
        <f>F4/E4</f>
        <v>0.23759686746569125</v>
      </c>
      <c r="H4" s="14">
        <v>4027.4100000000012</v>
      </c>
      <c r="I4" s="16">
        <f>C4*G4*H4</f>
        <v>163400.24399999998</v>
      </c>
      <c r="J4" s="23">
        <f>(I4/42)*950</f>
        <v>3695957.8999999994</v>
      </c>
    </row>
    <row r="5" spans="1:10" ht="63.75" customHeight="1" x14ac:dyDescent="0.25"/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sqref="A1:IV65536"/>
    </sheetView>
  </sheetViews>
  <sheetFormatPr baseColWidth="10" defaultRowHeight="12.75" x14ac:dyDescent="0.25"/>
  <cols>
    <col min="1" max="16384" width="11.42578125" style="6"/>
  </cols>
  <sheetData>
    <row r="1" spans="1:9" ht="69.75" customHeight="1" x14ac:dyDescent="0.25"/>
    <row r="2" spans="1:9" ht="15.75" customHeight="1" x14ac:dyDescent="0.25">
      <c r="A2" s="51" t="s">
        <v>28</v>
      </c>
      <c r="B2" s="52"/>
      <c r="C2" s="52"/>
      <c r="D2" s="52"/>
      <c r="E2" s="52"/>
      <c r="F2" s="53"/>
      <c r="G2" s="3"/>
      <c r="H2" s="4"/>
      <c r="I2" s="5"/>
    </row>
    <row r="3" spans="1:9" ht="38.25" x14ac:dyDescent="0.25">
      <c r="A3" s="1" t="s">
        <v>0</v>
      </c>
      <c r="B3" s="1" t="s">
        <v>2</v>
      </c>
      <c r="C3" s="1" t="s">
        <v>3</v>
      </c>
      <c r="D3" s="1" t="s">
        <v>4</v>
      </c>
      <c r="E3" s="1" t="s">
        <v>1</v>
      </c>
      <c r="F3" s="1" t="s">
        <v>5</v>
      </c>
      <c r="G3" s="1" t="s">
        <v>23</v>
      </c>
      <c r="H3" s="1" t="s">
        <v>38</v>
      </c>
      <c r="I3" s="2" t="s">
        <v>15</v>
      </c>
    </row>
    <row r="4" spans="1:9" x14ac:dyDescent="0.25">
      <c r="A4" s="13">
        <v>26.66554054054054</v>
      </c>
      <c r="B4" s="13">
        <v>11.25</v>
      </c>
      <c r="C4" s="13">
        <v>45</v>
      </c>
      <c r="D4" s="13">
        <v>16.675061721638357</v>
      </c>
      <c r="E4" s="14">
        <v>4027.4100000000012</v>
      </c>
      <c r="F4" s="14">
        <v>22.200000000000003</v>
      </c>
      <c r="G4" s="15">
        <f>F4/E4</f>
        <v>5.5122274613212952E-3</v>
      </c>
      <c r="H4" s="14">
        <v>4027.4100000000012</v>
      </c>
      <c r="I4" s="16">
        <f>C4*G4*H4</f>
        <v>999.00000000000023</v>
      </c>
    </row>
    <row r="6" spans="1:9" ht="15.75" customHeight="1" x14ac:dyDescent="0.25">
      <c r="A6" s="51" t="s">
        <v>40</v>
      </c>
      <c r="B6" s="52"/>
      <c r="C6" s="52"/>
      <c r="D6" s="52"/>
      <c r="E6" s="52"/>
      <c r="F6" s="53"/>
      <c r="G6" s="3"/>
      <c r="H6" s="4"/>
      <c r="I6" s="5"/>
    </row>
    <row r="7" spans="1:9" ht="38.25" x14ac:dyDescent="0.25">
      <c r="A7" s="1" t="s">
        <v>0</v>
      </c>
      <c r="B7" s="1" t="s">
        <v>2</v>
      </c>
      <c r="C7" s="1" t="s">
        <v>3</v>
      </c>
      <c r="D7" s="1" t="s">
        <v>4</v>
      </c>
      <c r="E7" s="1" t="s">
        <v>1</v>
      </c>
      <c r="F7" s="1" t="s">
        <v>5</v>
      </c>
      <c r="G7" s="1" t="s">
        <v>23</v>
      </c>
      <c r="H7" s="1" t="s">
        <v>38</v>
      </c>
      <c r="I7" s="2" t="s">
        <v>15</v>
      </c>
    </row>
    <row r="8" spans="1:9" x14ac:dyDescent="0.25">
      <c r="A8" s="13">
        <v>173.32601351351352</v>
      </c>
      <c r="B8" s="13">
        <v>73.125</v>
      </c>
      <c r="C8" s="13">
        <v>292.5</v>
      </c>
      <c r="D8" s="13">
        <v>108.38790119064932</v>
      </c>
      <c r="E8" s="14">
        <v>4027.4100000000012</v>
      </c>
      <c r="F8" s="14">
        <v>22.200000000000003</v>
      </c>
      <c r="G8" s="15">
        <f>F8/E8</f>
        <v>5.5122274613212952E-3</v>
      </c>
      <c r="H8" s="14">
        <v>4027.4100000000012</v>
      </c>
      <c r="I8" s="16">
        <f>C8*H8*G8</f>
        <v>6493.5000000000009</v>
      </c>
    </row>
    <row r="9" spans="1:9" ht="64.5" customHeight="1" x14ac:dyDescent="0.25"/>
  </sheetData>
  <mergeCells count="2">
    <mergeCell ref="A2:F2"/>
    <mergeCell ref="A6:F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workbookViewId="0">
      <selection sqref="A1:IV65536"/>
    </sheetView>
  </sheetViews>
  <sheetFormatPr baseColWidth="10" defaultRowHeight="12.75" x14ac:dyDescent="0.25"/>
  <cols>
    <col min="1" max="10" width="11.42578125" style="6"/>
    <col min="11" max="12" width="11.42578125" style="27"/>
    <col min="13" max="13" width="18.5703125" style="6" customWidth="1"/>
    <col min="14" max="16384" width="11.42578125" style="6"/>
  </cols>
  <sheetData>
    <row r="1" spans="1:12" ht="67.5" customHeight="1" x14ac:dyDescent="0.25"/>
    <row r="2" spans="1:12" ht="15.75" customHeight="1" x14ac:dyDescent="0.25">
      <c r="A2" s="51" t="s">
        <v>14</v>
      </c>
      <c r="B2" s="52"/>
      <c r="C2" s="52"/>
      <c r="D2" s="52"/>
      <c r="E2" s="52"/>
      <c r="F2" s="53"/>
      <c r="G2" s="3"/>
      <c r="H2" s="4"/>
      <c r="I2" s="5"/>
      <c r="J2" s="25"/>
      <c r="K2" s="26"/>
      <c r="L2" s="26"/>
    </row>
    <row r="3" spans="1:12" ht="38.25" x14ac:dyDescent="0.25">
      <c r="A3" s="1" t="s">
        <v>0</v>
      </c>
      <c r="B3" s="1" t="s">
        <v>2</v>
      </c>
      <c r="C3" s="1" t="s">
        <v>3</v>
      </c>
      <c r="D3" s="1" t="s">
        <v>4</v>
      </c>
      <c r="E3" s="1" t="s">
        <v>1</v>
      </c>
      <c r="F3" s="1" t="s">
        <v>5</v>
      </c>
      <c r="G3" s="1" t="s">
        <v>23</v>
      </c>
      <c r="H3" s="1" t="s">
        <v>38</v>
      </c>
      <c r="I3" s="2" t="s">
        <v>15</v>
      </c>
      <c r="J3" s="25"/>
      <c r="K3" s="11"/>
      <c r="L3" s="11"/>
    </row>
    <row r="4" spans="1:12" x14ac:dyDescent="0.25">
      <c r="A4" s="13">
        <v>455.66316512860789</v>
      </c>
      <c r="B4" s="13">
        <v>70</v>
      </c>
      <c r="C4" s="13">
        <v>774</v>
      </c>
      <c r="D4" s="13">
        <v>315.10723774891312</v>
      </c>
      <c r="E4" s="14">
        <v>4027.4100000000012</v>
      </c>
      <c r="F4" s="14">
        <v>50.930000000000007</v>
      </c>
      <c r="G4" s="15">
        <f>F4/E4</f>
        <v>1.264584435158079E-2</v>
      </c>
      <c r="H4" s="14">
        <v>4027.4100000000012</v>
      </c>
      <c r="I4" s="24">
        <f>C4*H4*G4</f>
        <v>39419.82</v>
      </c>
      <c r="J4" s="25"/>
      <c r="K4" s="20"/>
      <c r="L4" s="20"/>
    </row>
    <row r="6" spans="1:12" ht="15.75" customHeight="1" x14ac:dyDescent="0.25">
      <c r="A6" s="51" t="s">
        <v>13</v>
      </c>
      <c r="B6" s="52"/>
      <c r="C6" s="52"/>
      <c r="D6" s="52"/>
      <c r="E6" s="52"/>
      <c r="F6" s="53"/>
      <c r="G6" s="3"/>
      <c r="H6" s="4"/>
      <c r="I6" s="5"/>
      <c r="K6" s="6"/>
      <c r="L6" s="6"/>
    </row>
    <row r="7" spans="1:12" ht="38.25" x14ac:dyDescent="0.25">
      <c r="A7" s="1" t="s">
        <v>0</v>
      </c>
      <c r="B7" s="1" t="s">
        <v>2</v>
      </c>
      <c r="C7" s="1" t="s">
        <v>3</v>
      </c>
      <c r="D7" s="1" t="s">
        <v>4</v>
      </c>
      <c r="E7" s="1" t="s">
        <v>1</v>
      </c>
      <c r="F7" s="1" t="s">
        <v>5</v>
      </c>
      <c r="G7" s="1" t="s">
        <v>23</v>
      </c>
      <c r="H7" s="1" t="s">
        <v>38</v>
      </c>
      <c r="I7" s="2" t="s">
        <v>15</v>
      </c>
      <c r="K7" s="6"/>
      <c r="L7" s="6"/>
    </row>
    <row r="8" spans="1:12" x14ac:dyDescent="0.25">
      <c r="A8" s="13">
        <v>2961.8105733359512</v>
      </c>
      <c r="B8" s="13">
        <v>455</v>
      </c>
      <c r="C8" s="13">
        <v>5031</v>
      </c>
      <c r="D8" s="13">
        <v>2048.1970453679355</v>
      </c>
      <c r="E8" s="14">
        <v>4027.4100000000012</v>
      </c>
      <c r="F8" s="14">
        <v>50.930000000000007</v>
      </c>
      <c r="G8" s="15">
        <f>F8/E8</f>
        <v>1.264584435158079E-2</v>
      </c>
      <c r="H8" s="14">
        <v>4027.4100000000012</v>
      </c>
      <c r="I8" s="24">
        <f>C8*H8*G8</f>
        <v>256228.83000000002</v>
      </c>
      <c r="K8" s="6"/>
      <c r="L8" s="6"/>
    </row>
    <row r="9" spans="1:12" ht="63" customHeight="1" x14ac:dyDescent="0.25"/>
  </sheetData>
  <mergeCells count="2">
    <mergeCell ref="A2:F2"/>
    <mergeCell ref="A6:F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activeCell="H14" sqref="H14"/>
    </sheetView>
  </sheetViews>
  <sheetFormatPr baseColWidth="10" defaultRowHeight="12.75" x14ac:dyDescent="0.25"/>
  <cols>
    <col min="1" max="16384" width="11.42578125" style="6"/>
  </cols>
  <sheetData>
    <row r="1" spans="1:9" ht="66.75" customHeight="1" x14ac:dyDescent="0.25"/>
    <row r="2" spans="1:9" ht="15.75" customHeight="1" x14ac:dyDescent="0.25">
      <c r="A2" s="51" t="s">
        <v>54</v>
      </c>
      <c r="B2" s="52"/>
      <c r="C2" s="52"/>
      <c r="D2" s="52"/>
      <c r="E2" s="52"/>
      <c r="F2" s="53"/>
      <c r="G2" s="3"/>
      <c r="H2" s="4"/>
      <c r="I2" s="5"/>
    </row>
    <row r="3" spans="1:9" ht="38.25" x14ac:dyDescent="0.25">
      <c r="A3" s="1" t="s">
        <v>0</v>
      </c>
      <c r="B3" s="1" t="s">
        <v>2</v>
      </c>
      <c r="C3" s="1" t="s">
        <v>3</v>
      </c>
      <c r="D3" s="1" t="s">
        <v>4</v>
      </c>
      <c r="E3" s="1" t="s">
        <v>1</v>
      </c>
      <c r="F3" s="1" t="s">
        <v>5</v>
      </c>
      <c r="G3" s="1" t="s">
        <v>23</v>
      </c>
      <c r="H3" s="1" t="s">
        <v>38</v>
      </c>
      <c r="I3" s="2" t="s">
        <v>15</v>
      </c>
    </row>
    <row r="4" spans="1:9" ht="15.75" customHeight="1" x14ac:dyDescent="0.25">
      <c r="A4" s="13">
        <v>209.55030469324487</v>
      </c>
      <c r="B4" s="13">
        <v>0.43</v>
      </c>
      <c r="C4" s="13">
        <v>1200</v>
      </c>
      <c r="D4" s="13">
        <v>410.35603981504863</v>
      </c>
      <c r="E4" s="14">
        <v>4027.4100000000012</v>
      </c>
      <c r="F4" s="14">
        <v>276.06999999999994</v>
      </c>
      <c r="G4" s="15">
        <f>F4/E4</f>
        <v>6.8547776362476096E-2</v>
      </c>
      <c r="H4" s="14">
        <v>4027.4100000000012</v>
      </c>
      <c r="I4" s="24">
        <f>C4*G4*H4</f>
        <v>331283.99999999988</v>
      </c>
    </row>
    <row r="6" spans="1:9" ht="15.75" customHeight="1" x14ac:dyDescent="0.25">
      <c r="A6" s="51" t="s">
        <v>11</v>
      </c>
      <c r="B6" s="52"/>
      <c r="C6" s="52"/>
      <c r="D6" s="52"/>
      <c r="E6" s="52"/>
      <c r="F6" s="53"/>
      <c r="G6" s="3"/>
      <c r="H6" s="4"/>
      <c r="I6" s="5"/>
    </row>
    <row r="7" spans="1:9" ht="38.25" x14ac:dyDescent="0.25">
      <c r="A7" s="1" t="s">
        <v>0</v>
      </c>
      <c r="B7" s="1" t="s">
        <v>2</v>
      </c>
      <c r="C7" s="1" t="s">
        <v>3</v>
      </c>
      <c r="D7" s="1" t="s">
        <v>4</v>
      </c>
      <c r="E7" s="1" t="s">
        <v>1</v>
      </c>
      <c r="F7" s="1" t="s">
        <v>5</v>
      </c>
      <c r="G7" s="1" t="s">
        <v>23</v>
      </c>
      <c r="H7" s="1" t="s">
        <v>38</v>
      </c>
      <c r="I7" s="2" t="s">
        <v>15</v>
      </c>
    </row>
    <row r="8" spans="1:9" x14ac:dyDescent="0.25">
      <c r="A8" s="13">
        <v>195.623101474686</v>
      </c>
      <c r="B8" s="13">
        <v>0.36980000000000002</v>
      </c>
      <c r="C8" s="13">
        <v>1032</v>
      </c>
      <c r="D8" s="13">
        <v>370.01105346224045</v>
      </c>
      <c r="E8" s="14">
        <v>4027.4100000000012</v>
      </c>
      <c r="F8" s="14">
        <v>247.05999999999997</v>
      </c>
      <c r="G8" s="15">
        <f>F8/E8</f>
        <v>6.1344635882614358E-2</v>
      </c>
      <c r="H8" s="14">
        <v>4027.4100000000012</v>
      </c>
      <c r="I8" s="24">
        <f>C8*H8*G8</f>
        <v>254965.91999999995</v>
      </c>
    </row>
    <row r="9" spans="1:9" ht="63.75" customHeight="1" x14ac:dyDescent="0.25"/>
  </sheetData>
  <mergeCells count="2">
    <mergeCell ref="A2:F2"/>
    <mergeCell ref="A6:F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activeCell="A3" sqref="A3:I3"/>
    </sheetView>
  </sheetViews>
  <sheetFormatPr baseColWidth="10" defaultRowHeight="12.75" x14ac:dyDescent="0.25"/>
  <cols>
    <col min="1" max="16384" width="11.42578125" style="6"/>
  </cols>
  <sheetData>
    <row r="1" spans="1:9" ht="67.5" customHeight="1" x14ac:dyDescent="0.25"/>
    <row r="2" spans="1:9" ht="15.75" customHeight="1" x14ac:dyDescent="0.25">
      <c r="A2" s="51" t="s">
        <v>55</v>
      </c>
      <c r="B2" s="52"/>
      <c r="C2" s="52"/>
      <c r="D2" s="52"/>
      <c r="E2" s="52"/>
      <c r="F2" s="53"/>
      <c r="G2" s="3"/>
      <c r="H2" s="4"/>
      <c r="I2" s="5"/>
    </row>
    <row r="3" spans="1:9" ht="38.25" x14ac:dyDescent="0.25">
      <c r="A3" s="1" t="s">
        <v>0</v>
      </c>
      <c r="B3" s="1" t="s">
        <v>2</v>
      </c>
      <c r="C3" s="1" t="s">
        <v>3</v>
      </c>
      <c r="D3" s="1" t="s">
        <v>4</v>
      </c>
      <c r="E3" s="1" t="s">
        <v>1</v>
      </c>
      <c r="F3" s="1" t="s">
        <v>5</v>
      </c>
      <c r="G3" s="1" t="s">
        <v>23</v>
      </c>
      <c r="H3" s="1" t="s">
        <v>38</v>
      </c>
      <c r="I3" s="2" t="s">
        <v>15</v>
      </c>
    </row>
    <row r="4" spans="1:9" x14ac:dyDescent="0.25">
      <c r="A4" s="13">
        <v>61.122510633906941</v>
      </c>
      <c r="B4" s="13">
        <v>1</v>
      </c>
      <c r="C4" s="13">
        <v>1584</v>
      </c>
      <c r="D4" s="13">
        <v>152.03821350081449</v>
      </c>
      <c r="E4" s="14">
        <v>4027.4100000000012</v>
      </c>
      <c r="F4" s="14">
        <v>3488.8400000000015</v>
      </c>
      <c r="G4" s="15">
        <f>F4/E4</f>
        <v>0.86627385838541404</v>
      </c>
      <c r="H4" s="14">
        <v>4027.4100000000012</v>
      </c>
      <c r="I4" s="24">
        <f>C4*G4*H4</f>
        <v>5526322.5600000024</v>
      </c>
    </row>
    <row r="6" spans="1:9" ht="15.75" customHeight="1" x14ac:dyDescent="0.25">
      <c r="A6" s="51" t="s">
        <v>12</v>
      </c>
      <c r="B6" s="52"/>
      <c r="C6" s="52"/>
      <c r="D6" s="52"/>
      <c r="E6" s="52"/>
      <c r="F6" s="53"/>
      <c r="G6" s="3"/>
      <c r="H6" s="4"/>
      <c r="I6" s="5"/>
    </row>
    <row r="7" spans="1:9" ht="38.25" x14ac:dyDescent="0.25">
      <c r="A7" s="1" t="s">
        <v>0</v>
      </c>
      <c r="B7" s="1" t="s">
        <v>2</v>
      </c>
      <c r="C7" s="1" t="s">
        <v>3</v>
      </c>
      <c r="D7" s="1" t="s">
        <v>4</v>
      </c>
      <c r="E7" s="1" t="s">
        <v>1</v>
      </c>
      <c r="F7" s="1" t="s">
        <v>5</v>
      </c>
      <c r="G7" s="1" t="s">
        <v>23</v>
      </c>
      <c r="H7" s="1" t="s">
        <v>38</v>
      </c>
      <c r="I7" s="2" t="s">
        <v>15</v>
      </c>
    </row>
    <row r="8" spans="1:9" x14ac:dyDescent="0.25">
      <c r="A8" s="13">
        <v>52.572622992169329</v>
      </c>
      <c r="B8" s="13">
        <v>1</v>
      </c>
      <c r="C8" s="13">
        <v>1362</v>
      </c>
      <c r="D8" s="13">
        <v>130.76563009958912</v>
      </c>
      <c r="E8" s="14">
        <v>4027.4100000000012</v>
      </c>
      <c r="F8" s="14">
        <v>3488.8400000000015</v>
      </c>
      <c r="G8" s="15">
        <f>F8/E8</f>
        <v>0.86627385838541404</v>
      </c>
      <c r="H8" s="14">
        <v>4027.4100000000012</v>
      </c>
      <c r="I8" s="24">
        <f>C8*H8*G8</f>
        <v>4751800.0800000019</v>
      </c>
    </row>
    <row r="9" spans="1:9" ht="60.75" customHeight="1" x14ac:dyDescent="0.25"/>
  </sheetData>
  <mergeCells count="2">
    <mergeCell ref="A2:F2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Iluminación</vt:lpstr>
      <vt:lpstr>Refrigeración</vt:lpstr>
      <vt:lpstr>Ambiente</vt:lpstr>
      <vt:lpstr>Calefacción</vt:lpstr>
      <vt:lpstr>Gas</vt:lpstr>
      <vt:lpstr>Carbón</vt:lpstr>
      <vt:lpstr>Leña</vt:lpstr>
      <vt:lpstr>Hornos</vt:lpstr>
      <vt:lpstr>Aparatos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daisyu</dc:creator>
  <cp:lastModifiedBy>Usuario</cp:lastModifiedBy>
  <dcterms:created xsi:type="dcterms:W3CDTF">2013-11-12T17:17:01Z</dcterms:created>
  <dcterms:modified xsi:type="dcterms:W3CDTF">2014-04-29T22:54:58Z</dcterms:modified>
</cp:coreProperties>
</file>