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P\Desktop\documentos de reemplazo\"/>
    </mc:Choice>
  </mc:AlternateContent>
  <bookViews>
    <workbookView xWindow="240" yWindow="255" windowWidth="19440" windowHeight="7125"/>
  </bookViews>
  <sheets>
    <sheet name="INTRODUCCIÓN" sheetId="4" r:id="rId1"/>
    <sheet name="SOCIAL I" sheetId="1" r:id="rId2"/>
    <sheet name="SOCIAL II" sheetId="5" r:id="rId3"/>
    <sheet name="ECONÓMICO" sheetId="2" r:id="rId4"/>
    <sheet name="MEDIO AMBIENTE" sheetId="3" r:id="rId5"/>
  </sheets>
  <calcPr calcId="152511"/>
</workbook>
</file>

<file path=xl/calcChain.xml><?xml version="1.0" encoding="utf-8"?>
<calcChain xmlns="http://schemas.openxmlformats.org/spreadsheetml/2006/main">
  <c r="E45" i="3" l="1"/>
  <c r="E16" i="3"/>
  <c r="E58" i="3" s="1"/>
  <c r="E15" i="3"/>
  <c r="E14" i="3"/>
  <c r="E13" i="3"/>
  <c r="E12" i="3"/>
  <c r="E11" i="3"/>
  <c r="E10" i="3"/>
  <c r="E9" i="3"/>
  <c r="E8" i="3"/>
  <c r="E7" i="3"/>
  <c r="E6" i="3"/>
  <c r="E5" i="3"/>
  <c r="E4" i="3"/>
  <c r="E3" i="3"/>
  <c r="E57" i="3" l="1"/>
  <c r="E56" i="3"/>
  <c r="E55" i="3"/>
  <c r="E54" i="3"/>
  <c r="E53" i="3"/>
  <c r="E52" i="3"/>
  <c r="E51" i="3"/>
  <c r="E50" i="3"/>
  <c r="E49" i="3"/>
  <c r="E48" i="3"/>
  <c r="E47" i="3"/>
  <c r="E46" i="3"/>
  <c r="E30" i="3"/>
  <c r="E18" i="3"/>
  <c r="E19" i="3"/>
  <c r="E20" i="3"/>
  <c r="E21" i="3"/>
  <c r="E22" i="3"/>
  <c r="E23" i="3"/>
  <c r="E24" i="3"/>
  <c r="E25" i="3"/>
  <c r="E26" i="3"/>
  <c r="E27" i="3"/>
  <c r="E28" i="3"/>
  <c r="E29" i="3"/>
  <c r="E17" i="3"/>
  <c r="E37" i="3" l="1"/>
  <c r="E31" i="3"/>
  <c r="E36" i="3"/>
  <c r="E43" i="3"/>
  <c r="E35" i="3"/>
  <c r="E42" i="3"/>
  <c r="E34" i="3"/>
  <c r="E41" i="3"/>
  <c r="E33" i="3"/>
  <c r="E40" i="3"/>
  <c r="E32" i="3"/>
  <c r="E39" i="3"/>
  <c r="E44" i="3"/>
  <c r="E38" i="3"/>
  <c r="M6" i="3"/>
  <c r="G6" i="3" s="1"/>
  <c r="G20" i="3" l="1"/>
  <c r="G48" i="3"/>
  <c r="M4" i="3"/>
  <c r="M5" i="3"/>
  <c r="M7" i="3"/>
  <c r="M8" i="3"/>
  <c r="M9" i="3"/>
  <c r="E48" i="2" s="1"/>
  <c r="M10" i="3"/>
  <c r="M11" i="3"/>
  <c r="M12" i="3"/>
  <c r="M13" i="3"/>
  <c r="M14" i="3"/>
  <c r="M15" i="3"/>
  <c r="M3" i="3"/>
  <c r="G14" i="3" l="1"/>
  <c r="G56" i="3"/>
  <c r="G28" i="3"/>
  <c r="G13" i="3"/>
  <c r="G27" i="3"/>
  <c r="G55" i="3"/>
  <c r="G4" i="3"/>
  <c r="G18" i="3"/>
  <c r="G46" i="3"/>
  <c r="G12" i="3"/>
  <c r="G54" i="3"/>
  <c r="G26" i="3"/>
  <c r="G10" i="3"/>
  <c r="G24" i="3"/>
  <c r="G52" i="3"/>
  <c r="G9" i="3"/>
  <c r="G23" i="3"/>
  <c r="G51" i="3"/>
  <c r="M16" i="3"/>
  <c r="G3" i="3"/>
  <c r="G45" i="3"/>
  <c r="G17" i="3"/>
  <c r="G8" i="3"/>
  <c r="G50" i="3"/>
  <c r="G22" i="3"/>
  <c r="G15" i="3"/>
  <c r="G29" i="3"/>
  <c r="G57" i="3"/>
  <c r="G7" i="3"/>
  <c r="G21" i="3"/>
  <c r="G49" i="3"/>
  <c r="G5" i="3"/>
  <c r="G19" i="3"/>
  <c r="G47" i="3"/>
  <c r="G11" i="3"/>
  <c r="G25" i="3"/>
  <c r="G53" i="3"/>
  <c r="E52" i="2"/>
  <c r="E44" i="2"/>
  <c r="E54" i="2"/>
  <c r="E50" i="2"/>
  <c r="E46" i="2"/>
  <c r="E42" i="2"/>
  <c r="E53" i="2"/>
  <c r="E51" i="2"/>
  <c r="E49" i="2"/>
  <c r="E47" i="2"/>
  <c r="E45" i="2"/>
  <c r="E43" i="2"/>
  <c r="G58" i="3" l="1"/>
  <c r="G16" i="3"/>
  <c r="G30" i="3"/>
</calcChain>
</file>

<file path=xl/sharedStrings.xml><?xml version="1.0" encoding="utf-8"?>
<sst xmlns="http://schemas.openxmlformats.org/spreadsheetml/2006/main" count="280" uniqueCount="89">
  <si>
    <t>Tema</t>
  </si>
  <si>
    <t xml:space="preserve">Subtema </t>
  </si>
  <si>
    <t>Indicador Energético</t>
  </si>
  <si>
    <t xml:space="preserve">Subregión </t>
  </si>
  <si>
    <t>SOC1</t>
  </si>
  <si>
    <t>Descripción</t>
  </si>
  <si>
    <t>Pacífico Sur</t>
  </si>
  <si>
    <t>Telembí</t>
  </si>
  <si>
    <t>Pie de Monte Costero</t>
  </si>
  <si>
    <t>Ex Provincia de Obando</t>
  </si>
  <si>
    <t>Sabana</t>
  </si>
  <si>
    <t>Abades</t>
  </si>
  <si>
    <t>Occidente</t>
  </si>
  <si>
    <t>Cordillera</t>
  </si>
  <si>
    <t>Centro</t>
  </si>
  <si>
    <t>Juanambú</t>
  </si>
  <si>
    <t>Río Mayo</t>
  </si>
  <si>
    <t>Guambuyaco</t>
  </si>
  <si>
    <t>Equidad</t>
  </si>
  <si>
    <t>Accesibilidad</t>
  </si>
  <si>
    <t>Sanquianga</t>
  </si>
  <si>
    <t>Porcentaje de viviendas sin electricidad o energía comercial, o muy dependientes de energías no comerciales.</t>
  </si>
  <si>
    <t>Asequibilidad</t>
  </si>
  <si>
    <t>SOC2</t>
  </si>
  <si>
    <t>SOC3</t>
  </si>
  <si>
    <t>Uso Global</t>
  </si>
  <si>
    <t>ECO1</t>
  </si>
  <si>
    <t>Uso de energía per cápita/día en mega calorias en todos los procesos</t>
  </si>
  <si>
    <t>ECO2</t>
  </si>
  <si>
    <t>Uso de energía por consumo de leña per cápita/día en megacalorias</t>
  </si>
  <si>
    <t xml:space="preserve">Patrones de Uso </t>
  </si>
  <si>
    <t>ECO3</t>
  </si>
  <si>
    <t>Volumen Leña No Consumida por Año [m^3]</t>
  </si>
  <si>
    <t>Tierra</t>
  </si>
  <si>
    <t xml:space="preserve">Bosques </t>
  </si>
  <si>
    <t>Ahorro Disminución Consumo Leña [$]</t>
  </si>
  <si>
    <t>Viviendas Reales</t>
  </si>
  <si>
    <t>Ajuste</t>
  </si>
  <si>
    <t>Viviendas Consumo Leña</t>
  </si>
  <si>
    <t>ADCL [$]</t>
  </si>
  <si>
    <t>Ahorro</t>
  </si>
  <si>
    <t>Atmosfera</t>
  </si>
  <si>
    <t>Cambio Clímatico</t>
  </si>
  <si>
    <t>Hectareas consumidas como leña</t>
  </si>
  <si>
    <t>HCCL</t>
  </si>
  <si>
    <t>AMAmt</t>
  </si>
  <si>
    <t>Ahorro en mitigación ambiental por menor tala</t>
  </si>
  <si>
    <t>Variables Utilizadas en el cálculo</t>
  </si>
  <si>
    <t>Hasta 100000</t>
  </si>
  <si>
    <t>Entre 100001 y 150000</t>
  </si>
  <si>
    <t>Entre 150001 y 200000</t>
  </si>
  <si>
    <t>Entre 200001 y 250000</t>
  </si>
  <si>
    <t>Entre 250001 y 500000</t>
  </si>
  <si>
    <t>Entre 500001 y 750000</t>
  </si>
  <si>
    <t>Entre 750001 y 1000000</t>
  </si>
  <si>
    <t>Entre 1000001 y 1500000</t>
  </si>
  <si>
    <t>Entre 1500001 y 2000000</t>
  </si>
  <si>
    <t>Entre 2000001 y 3000000</t>
  </si>
  <si>
    <t>Entre 3000001 y 5000000</t>
  </si>
  <si>
    <t>Mas de 5000000</t>
  </si>
  <si>
    <t>Subtema</t>
  </si>
  <si>
    <t>Indicador energético</t>
  </si>
  <si>
    <t xml:space="preserve">Nivel de Ingresos/Subregión </t>
  </si>
  <si>
    <t xml:space="preserve">Disparidades
</t>
  </si>
  <si>
    <t>Volumen Leña No Consumida por Año
 por vivienda [m^3]</t>
  </si>
  <si>
    <t>Hectareas consumidas como leña por vivienda</t>
  </si>
  <si>
    <t>Disminución Producción de CO2 por vivienda
[TonCO2]</t>
  </si>
  <si>
    <t>Uso promedio de energía en
los hogares por
grupo de ingresos 
kWh/mes</t>
  </si>
  <si>
    <t>*Promedio del valor pagado por las viviendas por el servicio de energía eléctrica</t>
  </si>
  <si>
    <t>Uso de energía electrica per cápita/día en kWh</t>
  </si>
  <si>
    <t>VLNCA 
[m^3]</t>
  </si>
  <si>
    <t xml:space="preserve">Nariño </t>
  </si>
  <si>
    <t>TOTAL</t>
  </si>
  <si>
    <r>
      <t xml:space="preserve">
Ingresos por vivienda mensual dedicado al pago  de electricidad
*</t>
    </r>
    <r>
      <rPr>
        <sz val="10"/>
        <rFont val="Arial"/>
        <family val="2"/>
      </rPr>
      <t xml:space="preserve">No se puede obtener el promedio de los ingresos mensuales por subregión porque en las encuestas esta contemplada como una variable ordinal y no de escala. </t>
    </r>
    <r>
      <rPr>
        <sz val="10"/>
        <color theme="1"/>
        <rFont val="Arial"/>
        <family val="2"/>
      </rPr>
      <t xml:space="preserve">
</t>
    </r>
  </si>
  <si>
    <t>*Porcentaje de viviendas que no utiliza EE.                                               
*Porcentaje de viviendas que usan EE con planta propia.                           
*Porcentaje de viviendas que usan EE con planta compartida.</t>
  </si>
  <si>
    <t>*Consumo de energía elèctrica en megacalorias por vivienda.                                                                       
*Número de personas por vivienda.</t>
  </si>
  <si>
    <t>*Consumo de energía elèctrica en kWh por vivienda.                                                                     
*Número de personas por vivienda.</t>
  </si>
  <si>
    <t>*Consumo de leña en megacalorias por vivienda.                                                                           
*Número de personas por vivienda</t>
  </si>
  <si>
    <t>*Número de viviendas que usan leña en cada subregión.                                                                 
*Costo aproximado de $80.000 del gasto anual en lena por vivienda.</t>
  </si>
  <si>
    <t>DPCO2 [TonCO2]</t>
  </si>
  <si>
    <t>Disminución Producción de CO2
[TonCO2]</t>
  </si>
  <si>
    <t xml:space="preserve">INDICADORES ENERGÉTICOS DEL DESARROLLO SOSTENIBLE </t>
  </si>
  <si>
    <r>
      <t xml:space="preserve">El desarrollo sostenible es comprendido como el desarrollo que satisface las necesidades del presente sin comprometer la capacidad para que futuras generaciones puedan satisfacer sus propias necesidades. En la ejecución de ese tipo de desarrollo, es un objetivo fundamental que la población cuente con un servicio de energía adecuado y asequible como pilar para alcanzar el bienestar social y económico de la población, como una condición para disminuir los niveles de pobreza y mejorar la calidad de vida de la población. Particularmente para contextos rurales, el acceso a la energía através del uso de tecnología sostenible, es tan solo un medio a través del cual se pretende lograr una buena salud, mejores niveles de vida, energía sostenible y un medio ambiente que reciba menos riesgos y desechos. 
A manera de información que permita debatir y comprender el tema energético con el desarrollo sostenible en esta sección se presentan algunos indicadores básicos del conjunto de indicadores energéticos del desarrollo sostenible (IEDS) realizados en el marco del Plan de Energización Rural Sostenible para el departamento de Nariño –PERSN. Los indicadores se encuentran estructurados en dimensiones, temas y subtemas de conformidad con el marco conceptual empleado por la Comisión de Naciones Unidas sobre el Desarrollo Sostenible. El cálculo y aproximación de los indicadores propuestos a continuación se realizaron teniendo en cuenta la información que arrojó el sistema de encuestas de consumo y usos de energía como un insumo para el Sistema de Información para el Plan de Energización Rural Sostenible – SIPERSN. En las siguientes tablas se encontrarán nueve indicadores, clasificados en tres dimensiones (social, económica y ambiental). Estas se subdividen a su vez en 4 temas y  7 subtemas.                                                                                                                                                                                                                                                                                                                                                                                                                                                                        </t>
    </r>
    <r>
      <rPr>
        <b/>
        <sz val="12"/>
        <color theme="1"/>
        <rFont val="Arial"/>
        <family val="2"/>
      </rPr>
      <t xml:space="preserve">Econ. Ángela Castillo, Mg.
</t>
    </r>
  </si>
  <si>
    <r>
      <t xml:space="preserve">Indicador Energético - Dimensión Social </t>
    </r>
    <r>
      <rPr>
        <b/>
        <sz val="12"/>
        <color theme="1"/>
        <rFont val="Times New Roman"/>
        <family val="1"/>
      </rPr>
      <t>I</t>
    </r>
  </si>
  <si>
    <r>
      <t xml:space="preserve">Indicador Energético - Dimensión Social </t>
    </r>
    <r>
      <rPr>
        <b/>
        <sz val="16"/>
        <color theme="1"/>
        <rFont val="Times New Roman"/>
        <family val="1"/>
      </rPr>
      <t>II</t>
    </r>
  </si>
  <si>
    <t>Indicador Energético - Dimensión Económica</t>
  </si>
  <si>
    <t>Indicador Energético - Dimensión Ambiental</t>
  </si>
  <si>
    <t>*Consumo promedio de las viviendas de energía eléctrica en kwh/Mes por subregión.                                              *Niveles de ingresos establecidos en las encuestas.</t>
  </si>
  <si>
    <t>Indicador Energético - Dimensión Social II</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</si>
</sst>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quot;$&quot;* #,##0.00_-;_-&quot;$&quot;* &quot;-&quot;??_-;_-@_-"/>
    <numFmt numFmtId="165" formatCode="_-* #,##0.00_-;\-* #,##0.00_-;_-* &quot;-&quot;??_-;_-@_-"/>
    <numFmt numFmtId="166" formatCode="###0.0%"/>
    <numFmt numFmtId="167" formatCode="#,##0.000"/>
    <numFmt numFmtId="168" formatCode="###0.00000"/>
    <numFmt numFmtId="169" formatCode="0.0"/>
    <numFmt numFmtId="170" formatCode="_-&quot;$&quot;* #,##0.0_-;\-&quot;$&quot;* #,##0.0_-;_-&quot;$&quot;* &quot;-&quot;??_-;_-@_-"/>
    <numFmt numFmtId="171" formatCode="_-[$$-240A]\ * #,##0_ ;_-[$$-240A]\ * \-#,##0\ ;_-[$$-240A]\ * &quot;-&quot;_ ;_-@_ "/>
  </numFmts>
  <fonts count="15"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sz val="10"/>
      <color indexed="8"/>
      <name val="Arial"/>
      <family val="2"/>
    </font>
    <font>
      <sz val="12"/>
      <color theme="1"/>
      <name val="Arial"/>
      <family val="2"/>
    </font>
    <font>
      <b/>
      <sz val="10"/>
      <color theme="1"/>
      <name val="Arial"/>
      <family val="2"/>
    </font>
    <font>
      <b/>
      <sz val="10"/>
      <color indexed="8"/>
      <name val="Arial"/>
      <family val="2"/>
    </font>
    <font>
      <b/>
      <sz val="12"/>
      <color theme="1"/>
      <name val="Arial"/>
      <family val="2"/>
    </font>
    <font>
      <b/>
      <sz val="12"/>
      <color theme="1"/>
      <name val="Times New Roman"/>
      <family val="1"/>
    </font>
    <font>
      <b/>
      <sz val="11"/>
      <color theme="1"/>
      <name val="Arial"/>
      <family val="2"/>
    </font>
    <font>
      <b/>
      <sz val="16"/>
      <color theme="1"/>
      <name val="Arial"/>
      <family val="2"/>
    </font>
    <font>
      <b/>
      <sz val="16"/>
      <color theme="1"/>
      <name val="Times New Roman"/>
      <family val="1"/>
    </font>
    <font>
      <b/>
      <sz val="11"/>
      <color indexed="8"/>
      <name val="Arial"/>
      <family val="2"/>
    </font>
  </fonts>
  <fills count="5">
    <fill>
      <patternFill patternType="none"/>
    </fill>
    <fill>
      <patternFill patternType="gray125"/>
    </fill>
    <fill>
      <patternFill patternType="solid">
        <fgColor rgb="FFE6F8E0"/>
        <bgColor indexed="64"/>
      </patternFill>
    </fill>
    <fill>
      <patternFill patternType="solid">
        <fgColor rgb="FFA3ED97"/>
        <bgColor indexed="64"/>
      </patternFill>
    </fill>
    <fill>
      <patternFill patternType="solid">
        <fgColor rgb="FFCAF5C3"/>
        <bgColor indexed="64"/>
      </patternFill>
    </fill>
  </fills>
  <borders count="16">
    <border>
      <left/>
      <right/>
      <top/>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rgb="FF92D050"/>
      </left>
      <right/>
      <top/>
      <bottom style="thin">
        <color rgb="FF92D050"/>
      </bottom>
      <diagonal/>
    </border>
    <border>
      <left style="thin">
        <color rgb="FF92D050"/>
      </left>
      <right/>
      <top style="thin">
        <color rgb="FF92D050"/>
      </top>
      <bottom style="thin">
        <color rgb="FF92D050"/>
      </bottom>
      <diagonal/>
    </border>
    <border>
      <left/>
      <right style="thin">
        <color rgb="FF92D050"/>
      </right>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rgb="FF92D050"/>
      </top>
      <bottom/>
      <diagonal/>
    </border>
    <border>
      <left style="thin">
        <color rgb="FF92D050"/>
      </left>
      <right style="thin">
        <color rgb="FF92D050"/>
      </right>
      <top/>
      <bottom/>
      <diagonal/>
    </border>
    <border>
      <left style="thin">
        <color rgb="FF92D050"/>
      </left>
      <right/>
      <top style="thin">
        <color rgb="FF92D050"/>
      </top>
      <bottom/>
      <diagonal/>
    </border>
    <border>
      <left/>
      <right/>
      <top style="thin">
        <color rgb="FF92D050"/>
      </top>
      <bottom/>
      <diagonal/>
    </border>
    <border>
      <left/>
      <right style="thin">
        <color rgb="FF92D050"/>
      </right>
      <top style="thin">
        <color rgb="FF92D050"/>
      </top>
      <bottom/>
      <diagonal/>
    </border>
    <border>
      <left style="thin">
        <color rgb="FF92D050"/>
      </left>
      <right/>
      <top/>
      <bottom/>
      <diagonal/>
    </border>
    <border>
      <left/>
      <right style="thin">
        <color rgb="FF92D050"/>
      </right>
      <top/>
      <bottom/>
      <diagonal/>
    </border>
    <border>
      <left/>
      <right/>
      <top/>
      <bottom style="thin">
        <color rgb="FF92D050"/>
      </bottom>
      <diagonal/>
    </border>
    <border>
      <left/>
      <right/>
      <top style="thin">
        <color rgb="FF92D050"/>
      </top>
      <bottom style="thin">
        <color rgb="FF92D050"/>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cellStyleXfs>
  <cellXfs count="116">
    <xf numFmtId="0" fontId="0" fillId="0" borderId="0" xfId="0"/>
    <xf numFmtId="3" fontId="3" fillId="3" borderId="1" xfId="0" applyNumberFormat="1" applyFont="1" applyFill="1" applyBorder="1" applyAlignment="1">
      <alignment horizontal="center" vertical="center" wrapText="1"/>
    </xf>
    <xf numFmtId="0" fontId="5" fillId="2" borderId="1" xfId="4" applyFont="1" applyFill="1" applyBorder="1" applyAlignment="1">
      <alignment horizontal="center" vertical="center" wrapText="1"/>
    </xf>
    <xf numFmtId="0" fontId="5" fillId="2" borderId="1" xfId="6" applyFont="1" applyFill="1" applyBorder="1" applyAlignment="1">
      <alignment horizontal="left"/>
    </xf>
    <xf numFmtId="2" fontId="4" fillId="2" borderId="1" xfId="0" applyNumberFormat="1" applyFont="1" applyFill="1" applyBorder="1"/>
    <xf numFmtId="2" fontId="4" fillId="2" borderId="1" xfId="2" applyNumberFormat="1" applyFont="1" applyFill="1" applyBorder="1"/>
    <xf numFmtId="2" fontId="4" fillId="2" borderId="1" xfId="0" applyNumberFormat="1" applyFont="1" applyFill="1" applyBorder="1" applyAlignment="1">
      <alignment horizontal="center" vertical="center" wrapText="1"/>
    </xf>
    <xf numFmtId="2" fontId="4" fillId="2" borderId="1" xfId="3" applyNumberFormat="1" applyFont="1" applyFill="1" applyBorder="1" applyAlignment="1">
      <alignment horizontal="right" vertical="center"/>
    </xf>
    <xf numFmtId="2" fontId="4" fillId="2" borderId="1" xfId="3" applyNumberFormat="1" applyFont="1" applyFill="1" applyBorder="1" applyAlignment="1">
      <alignment vertical="center"/>
    </xf>
    <xf numFmtId="167" fontId="5" fillId="2" borderId="1" xfId="5" applyNumberFormat="1" applyFont="1" applyFill="1" applyBorder="1" applyAlignment="1">
      <alignment horizontal="right" vertical="center" wrapText="1"/>
    </xf>
    <xf numFmtId="170" fontId="4" fillId="2" borderId="1" xfId="2" applyNumberFormat="1" applyFont="1" applyFill="1" applyBorder="1" applyAlignment="1">
      <alignment vertical="center"/>
    </xf>
    <xf numFmtId="0" fontId="5" fillId="2" borderId="1" xfId="6" applyFont="1" applyFill="1" applyBorder="1" applyAlignment="1">
      <alignment horizontal="left" vertical="center"/>
    </xf>
    <xf numFmtId="2" fontId="4" fillId="2" borderId="1" xfId="0" applyNumberFormat="1" applyFont="1" applyFill="1" applyBorder="1" applyAlignment="1">
      <alignment vertical="center"/>
    </xf>
    <xf numFmtId="166" fontId="4" fillId="2" borderId="1" xfId="0" applyNumberFormat="1" applyFont="1" applyFill="1" applyBorder="1" applyAlignment="1">
      <alignment vertical="center"/>
    </xf>
    <xf numFmtId="166" fontId="4" fillId="2" borderId="0" xfId="0" applyNumberFormat="1" applyFont="1" applyFill="1" applyBorder="1" applyAlignment="1">
      <alignment vertical="center"/>
    </xf>
    <xf numFmtId="2" fontId="7" fillId="2" borderId="1" xfId="0" applyNumberFormat="1" applyFont="1" applyFill="1" applyBorder="1" applyAlignment="1">
      <alignment horizontal="right" vertical="center"/>
    </xf>
    <xf numFmtId="2" fontId="4" fillId="2" borderId="1" xfId="0" applyNumberFormat="1" applyFont="1" applyFill="1" applyBorder="1" applyAlignment="1">
      <alignment vertical="center" wrapText="1"/>
    </xf>
    <xf numFmtId="2" fontId="7" fillId="2" borderId="1" xfId="0" applyNumberFormat="1" applyFont="1" applyFill="1" applyBorder="1" applyAlignment="1">
      <alignment vertical="center" wrapText="1"/>
    </xf>
    <xf numFmtId="2" fontId="7" fillId="2" borderId="1" xfId="0" applyNumberFormat="1" applyFont="1" applyFill="1" applyBorder="1" applyAlignment="1">
      <alignment vertical="center"/>
    </xf>
    <xf numFmtId="171" fontId="4" fillId="2" borderId="1" xfId="0" applyNumberFormat="1" applyFont="1" applyFill="1" applyBorder="1" applyAlignment="1">
      <alignment vertical="center"/>
    </xf>
    <xf numFmtId="171" fontId="7" fillId="2" borderId="1" xfId="0" applyNumberFormat="1" applyFont="1" applyFill="1" applyBorder="1" applyAlignment="1">
      <alignment vertical="center"/>
    </xf>
    <xf numFmtId="0" fontId="8" fillId="2" borderId="1" xfId="4" applyFont="1" applyFill="1" applyBorder="1" applyAlignment="1">
      <alignment horizontal="center" vertical="center" wrapText="1"/>
    </xf>
    <xf numFmtId="0" fontId="4" fillId="4" borderId="1" xfId="0" applyFont="1" applyFill="1" applyBorder="1" applyAlignment="1">
      <alignment horizontal="center" vertical="center" wrapText="1" readingOrder="1"/>
    </xf>
    <xf numFmtId="3" fontId="4" fillId="2" borderId="1" xfId="0" applyNumberFormat="1" applyFont="1" applyFill="1" applyBorder="1" applyAlignment="1">
      <alignment horizontal="right" vertical="center" wrapText="1"/>
    </xf>
    <xf numFmtId="168" fontId="5" fillId="2" borderId="1" xfId="5" applyNumberFormat="1" applyFont="1" applyFill="1" applyBorder="1" applyAlignment="1">
      <alignment horizontal="right" vertical="center" wrapText="1"/>
    </xf>
    <xf numFmtId="169" fontId="4" fillId="2" borderId="1" xfId="0" applyNumberFormat="1" applyFont="1" applyFill="1" applyBorder="1" applyAlignment="1">
      <alignment vertical="center" wrapText="1"/>
    </xf>
    <xf numFmtId="3" fontId="4" fillId="2" borderId="1" xfId="1" applyNumberFormat="1" applyFont="1" applyFill="1" applyBorder="1" applyAlignment="1">
      <alignment horizontal="right" vertical="center" wrapText="1"/>
    </xf>
    <xf numFmtId="3" fontId="4" fillId="0" borderId="0" xfId="0" applyNumberFormat="1" applyFont="1" applyAlignment="1">
      <alignment vertical="center"/>
    </xf>
    <xf numFmtId="0" fontId="4" fillId="0" borderId="0" xfId="0" applyFont="1" applyAlignment="1">
      <alignment vertical="center"/>
    </xf>
    <xf numFmtId="0" fontId="6" fillId="2" borderId="0" xfId="0" applyFont="1" applyFill="1" applyAlignment="1">
      <alignment horizontal="left" vertical="center" wrapText="1"/>
    </xf>
    <xf numFmtId="2" fontId="4" fillId="0" borderId="0" xfId="0" applyNumberFormat="1" applyFont="1" applyFill="1" applyBorder="1" applyAlignment="1">
      <alignment vertical="center"/>
    </xf>
    <xf numFmtId="2" fontId="4" fillId="0" borderId="9" xfId="0" applyNumberFormat="1" applyFont="1" applyFill="1" applyBorder="1" applyAlignment="1">
      <alignment vertical="center"/>
    </xf>
    <xf numFmtId="2" fontId="4" fillId="0" borderId="10" xfId="0" applyNumberFormat="1" applyFont="1" applyFill="1" applyBorder="1" applyAlignment="1">
      <alignment vertical="center"/>
    </xf>
    <xf numFmtId="0" fontId="5" fillId="2" borderId="4" xfId="4" applyFont="1" applyFill="1" applyBorder="1" applyAlignment="1">
      <alignment horizontal="center" vertical="center"/>
    </xf>
    <xf numFmtId="3" fontId="4" fillId="0" borderId="10" xfId="0" applyNumberFormat="1" applyFont="1" applyFill="1" applyBorder="1" applyAlignment="1">
      <alignment vertical="center" wrapText="1"/>
    </xf>
    <xf numFmtId="3" fontId="4" fillId="0" borderId="0" xfId="0" applyNumberFormat="1" applyFont="1" applyFill="1" applyBorder="1" applyAlignment="1">
      <alignment vertical="center" wrapText="1"/>
    </xf>
    <xf numFmtId="3" fontId="3" fillId="3" borderId="2" xfId="0" applyNumberFormat="1"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3" fontId="3" fillId="3" borderId="6" xfId="0" applyNumberFormat="1" applyFont="1" applyFill="1" applyBorder="1" applyAlignment="1">
      <alignment horizontal="center" vertical="center" wrapText="1"/>
    </xf>
    <xf numFmtId="0" fontId="4" fillId="0" borderId="0" xfId="0" applyFont="1"/>
    <xf numFmtId="0" fontId="9" fillId="2" borderId="0" xfId="0" applyFont="1" applyFill="1" applyAlignment="1">
      <alignment horizontal="center" vertical="center" wrapText="1"/>
    </xf>
    <xf numFmtId="0" fontId="6" fillId="0" borderId="0" xfId="0" applyFont="1"/>
    <xf numFmtId="0" fontId="4" fillId="0" borderId="0" xfId="0" applyFont="1" applyBorder="1"/>
    <xf numFmtId="0" fontId="4" fillId="0" borderId="0" xfId="0" applyFont="1" applyAlignment="1">
      <alignment horizontal="center"/>
    </xf>
    <xf numFmtId="0" fontId="7" fillId="2" borderId="4" xfId="0" applyFont="1" applyFill="1" applyBorder="1" applyAlignment="1">
      <alignment horizontal="center" vertical="center"/>
    </xf>
    <xf numFmtId="0" fontId="7" fillId="2" borderId="15" xfId="0" applyFont="1" applyFill="1" applyBorder="1" applyAlignment="1">
      <alignment horizontal="center" vertical="center"/>
    </xf>
    <xf numFmtId="0" fontId="9" fillId="2" borderId="1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5" xfId="0" applyFont="1" applyFill="1" applyBorder="1" applyAlignment="1">
      <alignment horizontal="center" vertical="center"/>
    </xf>
    <xf numFmtId="3" fontId="3" fillId="3" borderId="7" xfId="0" applyNumberFormat="1" applyFont="1" applyFill="1" applyBorder="1" applyAlignment="1">
      <alignment horizontal="center" vertical="center" wrapText="1"/>
    </xf>
    <xf numFmtId="3" fontId="3" fillId="3" borderId="8" xfId="0" applyNumberFormat="1" applyFont="1" applyFill="1" applyBorder="1" applyAlignment="1">
      <alignment horizontal="center" vertical="center" wrapText="1"/>
    </xf>
    <xf numFmtId="3" fontId="3" fillId="3" borderId="2" xfId="0" applyNumberFormat="1"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 xfId="0" applyFont="1" applyFill="1" applyBorder="1" applyAlignment="1">
      <alignment horizontal="left" vertical="center" wrapText="1"/>
    </xf>
    <xf numFmtId="3" fontId="3" fillId="3" borderId="3" xfId="0" applyNumberFormat="1"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justify" vertical="center" wrapText="1"/>
    </xf>
    <xf numFmtId="0" fontId="4" fillId="2" borderId="8"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4" fillId="2" borderId="1" xfId="0" applyFont="1" applyFill="1" applyBorder="1" applyAlignment="1">
      <alignment horizontal="center" vertical="center"/>
    </xf>
    <xf numFmtId="0" fontId="4" fillId="2" borderId="8" xfId="0" applyFont="1" applyFill="1" applyBorder="1" applyAlignment="1">
      <alignment horizontal="left" vertical="center"/>
    </xf>
    <xf numFmtId="0" fontId="4" fillId="2" borderId="2" xfId="0"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2" fillId="2" borderId="15" xfId="0" applyFont="1" applyFill="1" applyBorder="1" applyAlignment="1">
      <alignment horizontal="center" vertical="center" wrapText="1"/>
    </xf>
    <xf numFmtId="2" fontId="4" fillId="2" borderId="4" xfId="0" applyNumberFormat="1" applyFont="1" applyFill="1" applyBorder="1" applyAlignment="1">
      <alignment horizontal="center" vertical="center"/>
    </xf>
    <xf numFmtId="2" fontId="4" fillId="2" borderId="15" xfId="0" applyNumberFormat="1" applyFont="1" applyFill="1" applyBorder="1" applyAlignment="1">
      <alignment horizontal="center" vertical="center"/>
    </xf>
    <xf numFmtId="2" fontId="4" fillId="2" borderId="6" xfId="0" applyNumberFormat="1" applyFont="1" applyFill="1" applyBorder="1" applyAlignment="1">
      <alignment horizontal="center" vertical="center"/>
    </xf>
    <xf numFmtId="2" fontId="7" fillId="2" borderId="15" xfId="0" applyNumberFormat="1" applyFont="1" applyFill="1" applyBorder="1" applyAlignment="1">
      <alignment horizontal="center" vertical="center"/>
    </xf>
    <xf numFmtId="0" fontId="4" fillId="4" borderId="7" xfId="0" applyFont="1" applyFill="1" applyBorder="1" applyAlignment="1">
      <alignment horizontal="center" vertical="center" wrapText="1" readingOrder="1"/>
    </xf>
    <xf numFmtId="0" fontId="4" fillId="4" borderId="8" xfId="0" applyFont="1" applyFill="1" applyBorder="1" applyAlignment="1">
      <alignment horizontal="center" vertical="center" wrapText="1" readingOrder="1"/>
    </xf>
    <xf numFmtId="0" fontId="5" fillId="2" borderId="4" xfId="4" applyFont="1" applyFill="1" applyBorder="1" applyAlignment="1">
      <alignment horizontal="center" vertical="center" wrapText="1"/>
    </xf>
    <xf numFmtId="0" fontId="5" fillId="2" borderId="15" xfId="4" applyFont="1" applyFill="1" applyBorder="1" applyAlignment="1">
      <alignment horizontal="center" vertical="center" wrapText="1"/>
    </xf>
    <xf numFmtId="0" fontId="5" fillId="2" borderId="6" xfId="4" applyFont="1" applyFill="1" applyBorder="1" applyAlignment="1">
      <alignment horizontal="center" vertical="center" wrapText="1"/>
    </xf>
    <xf numFmtId="2" fontId="4" fillId="2" borderId="4" xfId="3" applyNumberFormat="1" applyFont="1" applyFill="1" applyBorder="1" applyAlignment="1">
      <alignment horizontal="center" vertical="center"/>
    </xf>
    <xf numFmtId="2" fontId="4" fillId="2" borderId="15" xfId="3" applyNumberFormat="1" applyFont="1" applyFill="1" applyBorder="1" applyAlignment="1">
      <alignment horizontal="center" vertical="center"/>
    </xf>
    <xf numFmtId="2" fontId="11" fillId="2" borderId="15" xfId="3" applyNumberFormat="1" applyFont="1" applyFill="1" applyBorder="1" applyAlignment="1">
      <alignment horizontal="center" vertical="center"/>
    </xf>
    <xf numFmtId="2" fontId="4" fillId="2" borderId="6" xfId="3" applyNumberFormat="1" applyFont="1" applyFill="1" applyBorder="1" applyAlignment="1">
      <alignment horizontal="center" vertical="center"/>
    </xf>
    <xf numFmtId="3" fontId="3" fillId="3" borderId="4" xfId="0" applyNumberFormat="1" applyFont="1" applyFill="1" applyBorder="1" applyAlignment="1">
      <alignment horizontal="center" vertical="center" wrapText="1"/>
    </xf>
    <xf numFmtId="3" fontId="3" fillId="3" borderId="6"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readingOrder="1"/>
    </xf>
    <xf numFmtId="0" fontId="4" fillId="4" borderId="9" xfId="0" applyFont="1" applyFill="1" applyBorder="1" applyAlignment="1">
      <alignment horizontal="center" vertical="center" wrapText="1" readingOrder="1"/>
    </xf>
    <xf numFmtId="0" fontId="4" fillId="4" borderId="12" xfId="0" applyFont="1" applyFill="1" applyBorder="1" applyAlignment="1">
      <alignment horizontal="center" vertical="center" wrapText="1" readingOrder="1"/>
    </xf>
    <xf numFmtId="0" fontId="4" fillId="4" borderId="3" xfId="0" applyFont="1" applyFill="1" applyBorder="1" applyAlignment="1">
      <alignment horizontal="center" vertical="center" wrapText="1" readingOrder="1"/>
    </xf>
    <xf numFmtId="0" fontId="4" fillId="4" borderId="10" xfId="0" applyFont="1" applyFill="1" applyBorder="1" applyAlignment="1">
      <alignment horizontal="center" vertical="center" wrapText="1" readingOrder="1"/>
    </xf>
    <xf numFmtId="0" fontId="4" fillId="4" borderId="11" xfId="0" applyFont="1" applyFill="1" applyBorder="1" applyAlignment="1">
      <alignment horizontal="center" vertical="center" wrapText="1" readingOrder="1"/>
    </xf>
    <xf numFmtId="0" fontId="4" fillId="4" borderId="0" xfId="0" applyFont="1" applyFill="1" applyBorder="1" applyAlignment="1">
      <alignment horizontal="center" vertical="center" wrapText="1" readingOrder="1"/>
    </xf>
    <xf numFmtId="0" fontId="4" fillId="4" borderId="13" xfId="0" applyFont="1" applyFill="1" applyBorder="1" applyAlignment="1">
      <alignment horizontal="center" vertical="center" wrapText="1" readingOrder="1"/>
    </xf>
    <xf numFmtId="0" fontId="4" fillId="4" borderId="14" xfId="0" applyFont="1" applyFill="1" applyBorder="1" applyAlignment="1">
      <alignment horizontal="center" vertical="center" wrapText="1" readingOrder="1"/>
    </xf>
    <xf numFmtId="0" fontId="4" fillId="4" borderId="5" xfId="0" applyFont="1" applyFill="1" applyBorder="1" applyAlignment="1">
      <alignment horizontal="center" vertical="center" wrapText="1" readingOrder="1"/>
    </xf>
    <xf numFmtId="3" fontId="4" fillId="2" borderId="9" xfId="0" applyNumberFormat="1" applyFont="1" applyFill="1" applyBorder="1" applyAlignment="1">
      <alignment horizontal="center" vertical="center" wrapText="1"/>
    </xf>
    <xf numFmtId="3" fontId="4" fillId="2" borderId="10"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3" fontId="4" fillId="2" borderId="12"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3" fontId="4" fillId="2" borderId="3" xfId="0" applyNumberFormat="1" applyFont="1" applyFill="1" applyBorder="1" applyAlignment="1">
      <alignment horizontal="center" vertical="center" wrapText="1"/>
    </xf>
    <xf numFmtId="3" fontId="4" fillId="2" borderId="14"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wrapText="1"/>
    </xf>
    <xf numFmtId="3" fontId="11" fillId="2" borderId="4" xfId="0" applyNumberFormat="1" applyFont="1" applyFill="1" applyBorder="1" applyAlignment="1">
      <alignment horizontal="center" vertical="center" wrapText="1"/>
    </xf>
    <xf numFmtId="3" fontId="11" fillId="2" borderId="15" xfId="0" applyNumberFormat="1" applyFont="1" applyFill="1" applyBorder="1" applyAlignment="1">
      <alignment horizontal="center" vertical="center" wrapText="1"/>
    </xf>
    <xf numFmtId="3" fontId="11" fillId="2" borderId="6" xfId="0" applyNumberFormat="1" applyFont="1" applyFill="1" applyBorder="1" applyAlignment="1">
      <alignment horizontal="center" vertical="center" wrapText="1"/>
    </xf>
    <xf numFmtId="0" fontId="14" fillId="2" borderId="15" xfId="4" applyFont="1" applyFill="1" applyBorder="1" applyAlignment="1">
      <alignment horizontal="center" vertical="center" wrapText="1"/>
    </xf>
  </cellXfs>
  <cellStyles count="7">
    <cellStyle name="Millares" xfId="1" builtinId="3"/>
    <cellStyle name="Moneda" xfId="2" builtinId="4"/>
    <cellStyle name="Normal" xfId="0" builtinId="0"/>
    <cellStyle name="Normal_Acceso a servicios_1" xfId="4"/>
    <cellStyle name="Normal_Hoja1" xfId="6"/>
    <cellStyle name="Normal_Iluminación" xfId="5"/>
    <cellStyle name="Porcentaje" xfId="3" builtinId="5"/>
  </cellStyles>
  <dxfs count="0"/>
  <tableStyles count="0" defaultTableStyle="TableStyleMedium2" defaultPivotStyle="PivotStyleLight16"/>
  <colors>
    <mruColors>
      <color rgb="FFA9F5BC"/>
      <color rgb="FFE6F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6.png"/><Relationship Id="rId5" Type="http://schemas.openxmlformats.org/officeDocument/2006/relationships/image" Target="../media/image9.png"/><Relationship Id="rId4" Type="http://schemas.openxmlformats.org/officeDocument/2006/relationships/image" Target="../media/image8.png"/></Relationships>
</file>

<file path=xl/drawings/_rels/drawing4.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9.png"/><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12.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60614</xdr:colOff>
      <xdr:row>0</xdr:row>
      <xdr:rowOff>77932</xdr:rowOff>
    </xdr:from>
    <xdr:to>
      <xdr:col>0</xdr:col>
      <xdr:colOff>1281545</xdr:colOff>
      <xdr:row>0</xdr:row>
      <xdr:rowOff>987136</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14" y="77932"/>
          <a:ext cx="1220931" cy="909204"/>
        </a:xfrm>
        <a:prstGeom prst="rect">
          <a:avLst/>
        </a:prstGeom>
      </xdr:spPr>
    </xdr:pic>
    <xdr:clientData/>
  </xdr:twoCellAnchor>
  <xdr:twoCellAnchor editAs="oneCell">
    <xdr:from>
      <xdr:col>0</xdr:col>
      <xdr:colOff>8927521</xdr:colOff>
      <xdr:row>0</xdr:row>
      <xdr:rowOff>17318</xdr:rowOff>
    </xdr:from>
    <xdr:to>
      <xdr:col>0</xdr:col>
      <xdr:colOff>10877683</xdr:colOff>
      <xdr:row>0</xdr:row>
      <xdr:rowOff>1023160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27521" y="17318"/>
          <a:ext cx="1950162" cy="1005842"/>
        </a:xfrm>
        <a:prstGeom prst="rect">
          <a:avLst/>
        </a:prstGeom>
      </xdr:spPr>
    </xdr:pic>
    <xdr:clientData/>
  </xdr:twoCellAnchor>
  <xdr:twoCellAnchor editAs="oneCell">
    <xdr:from>
      <xdr:col>0</xdr:col>
      <xdr:colOff>1724025</xdr:colOff>
      <xdr:row>2</xdr:row>
      <xdr:rowOff>76200</xdr:rowOff>
    </xdr:from>
    <xdr:to>
      <xdr:col>0</xdr:col>
      <xdr:colOff>8902080</xdr:colOff>
      <xdr:row>6</xdr:row>
      <xdr:rowOff>112778</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24025" y="4524375"/>
          <a:ext cx="7178055" cy="7985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38099</xdr:rowOff>
    </xdr:from>
    <xdr:to>
      <xdr:col>1</xdr:col>
      <xdr:colOff>742950</xdr:colOff>
      <xdr:row>0</xdr:row>
      <xdr:rowOff>1075372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8099"/>
          <a:ext cx="1371600" cy="1037273"/>
        </a:xfrm>
        <a:prstGeom prst="rect">
          <a:avLst/>
        </a:prstGeom>
      </xdr:spPr>
    </xdr:pic>
    <xdr:clientData/>
  </xdr:twoCellAnchor>
  <xdr:twoCellAnchor editAs="oneCell">
    <xdr:from>
      <xdr:col>5</xdr:col>
      <xdr:colOff>361950</xdr:colOff>
      <xdr:row>0</xdr:row>
      <xdr:rowOff>38100</xdr:rowOff>
    </xdr:from>
    <xdr:to>
      <xdr:col>6</xdr:col>
      <xdr:colOff>1238683</xdr:colOff>
      <xdr:row>0</xdr:row>
      <xdr:rowOff>1038224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67350" y="38100"/>
          <a:ext cx="2524558" cy="1000124"/>
        </a:xfrm>
        <a:prstGeom prst="rect">
          <a:avLst/>
        </a:prstGeom>
      </xdr:spPr>
    </xdr:pic>
    <xdr:clientData/>
  </xdr:twoCellAnchor>
  <xdr:twoCellAnchor editAs="oneCell">
    <xdr:from>
      <xdr:col>0</xdr:col>
      <xdr:colOff>552450</xdr:colOff>
      <xdr:row>28</xdr:row>
      <xdr:rowOff>28575</xdr:rowOff>
    </xdr:from>
    <xdr:to>
      <xdr:col>6</xdr:col>
      <xdr:colOff>777255</xdr:colOff>
      <xdr:row>32</xdr:row>
      <xdr:rowOff>66675</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2450" y="6524625"/>
          <a:ext cx="6978030" cy="714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38100</xdr:rowOff>
    </xdr:from>
    <xdr:to>
      <xdr:col>1</xdr:col>
      <xdr:colOff>645339</xdr:colOff>
      <xdr:row>0</xdr:row>
      <xdr:rowOff>828674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38100"/>
          <a:ext cx="1045389" cy="790574"/>
        </a:xfrm>
        <a:prstGeom prst="rect">
          <a:avLst/>
        </a:prstGeom>
      </xdr:spPr>
    </xdr:pic>
    <xdr:clientData/>
  </xdr:twoCellAnchor>
  <xdr:twoCellAnchor editAs="oneCell">
    <xdr:from>
      <xdr:col>17</xdr:col>
      <xdr:colOff>114301</xdr:colOff>
      <xdr:row>0</xdr:row>
      <xdr:rowOff>19050</xdr:rowOff>
    </xdr:from>
    <xdr:to>
      <xdr:col>18</xdr:col>
      <xdr:colOff>1314451</xdr:colOff>
      <xdr:row>1</xdr:row>
      <xdr:rowOff>9022</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35076" y="19050"/>
          <a:ext cx="2114550" cy="837697"/>
        </a:xfrm>
        <a:prstGeom prst="rect">
          <a:avLst/>
        </a:prstGeom>
      </xdr:spPr>
    </xdr:pic>
    <xdr:clientData/>
  </xdr:twoCellAnchor>
  <xdr:twoCellAnchor editAs="oneCell">
    <xdr:from>
      <xdr:col>5</xdr:col>
      <xdr:colOff>117475</xdr:colOff>
      <xdr:row>15</xdr:row>
      <xdr:rowOff>50800</xdr:rowOff>
    </xdr:from>
    <xdr:to>
      <xdr:col>14</xdr:col>
      <xdr:colOff>313705</xdr:colOff>
      <xdr:row>15</xdr:row>
      <xdr:rowOff>849378</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57725" y="3956050"/>
          <a:ext cx="7181230" cy="798578"/>
        </a:xfrm>
        <a:prstGeom prst="rect">
          <a:avLst/>
        </a:prstGeom>
      </xdr:spPr>
    </xdr:pic>
    <xdr:clientData/>
  </xdr:twoCellAnchor>
  <xdr:twoCellAnchor editAs="oneCell">
    <xdr:from>
      <xdr:col>1</xdr:col>
      <xdr:colOff>429683</xdr:colOff>
      <xdr:row>33</xdr:row>
      <xdr:rowOff>16934</xdr:rowOff>
    </xdr:from>
    <xdr:to>
      <xdr:col>10</xdr:col>
      <xdr:colOff>73463</xdr:colOff>
      <xdr:row>33</xdr:row>
      <xdr:rowOff>815512</xdr:rowOff>
    </xdr:to>
    <xdr:pic>
      <xdr:nvPicPr>
        <xdr:cNvPr id="5" name="4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80016" y="8811684"/>
          <a:ext cx="7189697" cy="798578"/>
        </a:xfrm>
        <a:prstGeom prst="rect">
          <a:avLst/>
        </a:prstGeom>
      </xdr:spPr>
    </xdr:pic>
    <xdr:clientData/>
  </xdr:twoCellAnchor>
  <xdr:twoCellAnchor editAs="oneCell">
    <xdr:from>
      <xdr:col>8</xdr:col>
      <xdr:colOff>266700</xdr:colOff>
      <xdr:row>18</xdr:row>
      <xdr:rowOff>76200</xdr:rowOff>
    </xdr:from>
    <xdr:to>
      <xdr:col>10</xdr:col>
      <xdr:colOff>762000</xdr:colOff>
      <xdr:row>18</xdr:row>
      <xdr:rowOff>923422</xdr:rowOff>
    </xdr:to>
    <xdr:pic>
      <xdr:nvPicPr>
        <xdr:cNvPr id="6" name="5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2750" y="5276850"/>
          <a:ext cx="2114550" cy="847222"/>
        </a:xfrm>
        <a:prstGeom prst="rect">
          <a:avLst/>
        </a:prstGeom>
      </xdr:spPr>
    </xdr:pic>
    <xdr:clientData/>
  </xdr:twoCellAnchor>
  <xdr:twoCellAnchor editAs="oneCell">
    <xdr:from>
      <xdr:col>0</xdr:col>
      <xdr:colOff>133349</xdr:colOff>
      <xdr:row>18</xdr:row>
      <xdr:rowOff>57150</xdr:rowOff>
    </xdr:from>
    <xdr:to>
      <xdr:col>1</xdr:col>
      <xdr:colOff>733570</xdr:colOff>
      <xdr:row>18</xdr:row>
      <xdr:rowOff>933450</xdr:rowOff>
    </xdr:to>
    <xdr:pic>
      <xdr:nvPicPr>
        <xdr:cNvPr id="7" name="6 Imagen"/>
        <xdr:cNvPicPr>
          <a:picLocks noChangeAspect="1"/>
        </xdr:cNvPicPr>
      </xdr:nvPicPr>
      <xdr:blipFill>
        <a:blip xmlns:r="http://schemas.openxmlformats.org/officeDocument/2006/relationships" r:embed="rId5"/>
        <a:stretch>
          <a:fillRect/>
        </a:stretch>
      </xdr:blipFill>
      <xdr:spPr>
        <a:xfrm>
          <a:off x="133349" y="5257800"/>
          <a:ext cx="1152671" cy="876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21166</xdr:colOff>
      <xdr:row>54</xdr:row>
      <xdr:rowOff>10584</xdr:rowOff>
    </xdr:from>
    <xdr:to>
      <xdr:col>6</xdr:col>
      <xdr:colOff>1333500</xdr:colOff>
      <xdr:row>54</xdr:row>
      <xdr:rowOff>796102</xdr:rowOff>
    </xdr:to>
    <xdr:pic>
      <xdr:nvPicPr>
        <xdr:cNvPr id="3" name="2 Imagen"/>
        <xdr:cNvPicPr>
          <a:picLocks noChangeAspect="1"/>
        </xdr:cNvPicPr>
      </xdr:nvPicPr>
      <xdr:blipFill>
        <a:blip xmlns:r="http://schemas.openxmlformats.org/officeDocument/2006/relationships" r:embed="rId1"/>
        <a:stretch>
          <a:fillRect/>
        </a:stretch>
      </xdr:blipFill>
      <xdr:spPr>
        <a:xfrm>
          <a:off x="21166" y="11377084"/>
          <a:ext cx="7069667" cy="785518"/>
        </a:xfrm>
        <a:prstGeom prst="rect">
          <a:avLst/>
        </a:prstGeom>
      </xdr:spPr>
    </xdr:pic>
    <xdr:clientData/>
  </xdr:twoCellAnchor>
  <xdr:twoCellAnchor editAs="oneCell">
    <xdr:from>
      <xdr:col>0</xdr:col>
      <xdr:colOff>137583</xdr:colOff>
      <xdr:row>0</xdr:row>
      <xdr:rowOff>63499</xdr:rowOff>
    </xdr:from>
    <xdr:to>
      <xdr:col>1</xdr:col>
      <xdr:colOff>526137</xdr:colOff>
      <xdr:row>0</xdr:row>
      <xdr:rowOff>939799</xdr:rowOff>
    </xdr:to>
    <xdr:pic>
      <xdr:nvPicPr>
        <xdr:cNvPr id="4" name="3 Imagen"/>
        <xdr:cNvPicPr>
          <a:picLocks noChangeAspect="1"/>
        </xdr:cNvPicPr>
      </xdr:nvPicPr>
      <xdr:blipFill>
        <a:blip xmlns:r="http://schemas.openxmlformats.org/officeDocument/2006/relationships" r:embed="rId2"/>
        <a:stretch>
          <a:fillRect/>
        </a:stretch>
      </xdr:blipFill>
      <xdr:spPr>
        <a:xfrm>
          <a:off x="137583" y="63499"/>
          <a:ext cx="1150554" cy="876300"/>
        </a:xfrm>
        <a:prstGeom prst="rect">
          <a:avLst/>
        </a:prstGeom>
      </xdr:spPr>
    </xdr:pic>
    <xdr:clientData/>
  </xdr:twoCellAnchor>
  <xdr:twoCellAnchor editAs="oneCell">
    <xdr:from>
      <xdr:col>5</xdr:col>
      <xdr:colOff>169335</xdr:colOff>
      <xdr:row>0</xdr:row>
      <xdr:rowOff>74083</xdr:rowOff>
    </xdr:from>
    <xdr:to>
      <xdr:col>6</xdr:col>
      <xdr:colOff>1278469</xdr:colOff>
      <xdr:row>0</xdr:row>
      <xdr:rowOff>921305</xdr:rowOff>
    </xdr:to>
    <xdr:pic>
      <xdr:nvPicPr>
        <xdr:cNvPr id="5" name="4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21252" y="74083"/>
          <a:ext cx="2114550" cy="8472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1</xdr:col>
      <xdr:colOff>581025</xdr:colOff>
      <xdr:row>0</xdr:row>
      <xdr:rowOff>971224</xdr:rowOff>
    </xdr:to>
    <xdr:pic>
      <xdr:nvPicPr>
        <xdr:cNvPr id="2" name="1 Imagen"/>
        <xdr:cNvPicPr>
          <a:picLocks noChangeAspect="1"/>
        </xdr:cNvPicPr>
      </xdr:nvPicPr>
      <xdr:blipFill>
        <a:blip xmlns:r="http://schemas.openxmlformats.org/officeDocument/2006/relationships" r:embed="rId1"/>
        <a:stretch>
          <a:fillRect/>
        </a:stretch>
      </xdr:blipFill>
      <xdr:spPr>
        <a:xfrm>
          <a:off x="142875" y="57150"/>
          <a:ext cx="1200150" cy="914074"/>
        </a:xfrm>
        <a:prstGeom prst="rect">
          <a:avLst/>
        </a:prstGeom>
      </xdr:spPr>
    </xdr:pic>
    <xdr:clientData/>
  </xdr:twoCellAnchor>
  <xdr:twoCellAnchor editAs="oneCell">
    <xdr:from>
      <xdr:col>6</xdr:col>
      <xdr:colOff>38101</xdr:colOff>
      <xdr:row>0</xdr:row>
      <xdr:rowOff>104775</xdr:rowOff>
    </xdr:from>
    <xdr:to>
      <xdr:col>7</xdr:col>
      <xdr:colOff>1162051</xdr:colOff>
      <xdr:row>0</xdr:row>
      <xdr:rowOff>862301</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19801" y="104775"/>
          <a:ext cx="1885950" cy="757526"/>
        </a:xfrm>
        <a:prstGeom prst="rect">
          <a:avLst/>
        </a:prstGeom>
      </xdr:spPr>
    </xdr:pic>
    <xdr:clientData/>
  </xdr:twoCellAnchor>
  <xdr:twoCellAnchor editAs="oneCell">
    <xdr:from>
      <xdr:col>0</xdr:col>
      <xdr:colOff>457200</xdr:colOff>
      <xdr:row>58</xdr:row>
      <xdr:rowOff>38100</xdr:rowOff>
    </xdr:from>
    <xdr:to>
      <xdr:col>7</xdr:col>
      <xdr:colOff>778934</xdr:colOff>
      <xdr:row>58</xdr:row>
      <xdr:rowOff>823618</xdr:rowOff>
    </xdr:to>
    <xdr:pic>
      <xdr:nvPicPr>
        <xdr:cNvPr id="4" name="3 Imagen"/>
        <xdr:cNvPicPr>
          <a:picLocks noChangeAspect="1"/>
        </xdr:cNvPicPr>
      </xdr:nvPicPr>
      <xdr:blipFill>
        <a:blip xmlns:r="http://schemas.openxmlformats.org/officeDocument/2006/relationships" r:embed="rId3"/>
        <a:stretch>
          <a:fillRect/>
        </a:stretch>
      </xdr:blipFill>
      <xdr:spPr>
        <a:xfrm>
          <a:off x="457200" y="12372975"/>
          <a:ext cx="7065434" cy="785518"/>
        </a:xfrm>
        <a:prstGeom prst="rect">
          <a:avLst/>
        </a:prstGeom>
      </xdr:spPr>
    </xdr:pic>
    <xdr:clientData/>
  </xdr:twoCellAnchor>
  <xdr:twoCellAnchor editAs="oneCell">
    <xdr:from>
      <xdr:col>9</xdr:col>
      <xdr:colOff>47729</xdr:colOff>
      <xdr:row>16</xdr:row>
      <xdr:rowOff>66675</xdr:rowOff>
    </xdr:from>
    <xdr:to>
      <xdr:col>12</xdr:col>
      <xdr:colOff>854841</xdr:colOff>
      <xdr:row>19</xdr:row>
      <xdr:rowOff>19050</xdr:rowOff>
    </xdr:to>
    <xdr:pic>
      <xdr:nvPicPr>
        <xdr:cNvPr id="5" name="4 Imagen"/>
        <xdr:cNvPicPr>
          <a:picLocks noChangeAspect="1"/>
        </xdr:cNvPicPr>
      </xdr:nvPicPr>
      <xdr:blipFill>
        <a:blip xmlns:r="http://schemas.openxmlformats.org/officeDocument/2006/relationships" r:embed="rId3"/>
        <a:stretch>
          <a:fillRect/>
        </a:stretch>
      </xdr:blipFill>
      <xdr:spPr>
        <a:xfrm>
          <a:off x="9058379" y="4400550"/>
          <a:ext cx="4198012" cy="466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7"/>
  <sheetViews>
    <sheetView tabSelected="1" zoomScaleNormal="100" zoomScaleSheetLayoutView="110" workbookViewId="0">
      <selection activeCell="A2" sqref="A2"/>
    </sheetView>
  </sheetViews>
  <sheetFormatPr baseColWidth="10" defaultRowHeight="15" x14ac:dyDescent="0.2"/>
  <cols>
    <col min="1" max="1" width="164.7109375" style="41" customWidth="1"/>
    <col min="2" max="16384" width="11.42578125" style="41"/>
  </cols>
  <sheetData>
    <row r="1" spans="1:1" ht="81" customHeight="1" x14ac:dyDescent="0.2">
      <c r="A1" s="40" t="s">
        <v>81</v>
      </c>
    </row>
    <row r="2" spans="1:1" ht="269.25" customHeight="1" x14ac:dyDescent="0.2">
      <c r="A2" s="29" t="s">
        <v>82</v>
      </c>
    </row>
    <row r="3" spans="1:1" x14ac:dyDescent="0.2">
      <c r="A3" s="29"/>
    </row>
    <row r="4" spans="1:1" x14ac:dyDescent="0.2">
      <c r="A4" s="29"/>
    </row>
    <row r="5" spans="1:1" x14ac:dyDescent="0.2">
      <c r="A5" s="29"/>
    </row>
    <row r="6" spans="1:1" x14ac:dyDescent="0.2">
      <c r="A6" s="29"/>
    </row>
    <row r="7" spans="1:1" x14ac:dyDescent="0.2">
      <c r="A7" s="2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32"/>
  <sheetViews>
    <sheetView showGridLines="0" zoomScaleNormal="100" zoomScaleSheetLayoutView="100" workbookViewId="0">
      <selection activeCell="C1" sqref="C1:E1"/>
    </sheetView>
  </sheetViews>
  <sheetFormatPr baseColWidth="10" defaultRowHeight="12.75" x14ac:dyDescent="0.2"/>
  <cols>
    <col min="1" max="1" width="11.42578125" style="39"/>
    <col min="2" max="2" width="15.140625" style="39" customWidth="1"/>
    <col min="3" max="3" width="22.42578125" style="39" customWidth="1"/>
    <col min="4" max="4" width="15" style="39" customWidth="1"/>
    <col min="5" max="5" width="12.5703125" style="39" bestFit="1" customWidth="1"/>
    <col min="6" max="6" width="24.7109375" style="39" customWidth="1"/>
    <col min="7" max="7" width="21" style="39" customWidth="1"/>
    <col min="8" max="16384" width="11.42578125" style="39"/>
  </cols>
  <sheetData>
    <row r="1" spans="1:7" ht="89.25" customHeight="1" x14ac:dyDescent="0.2">
      <c r="A1" s="44"/>
      <c r="B1" s="45"/>
      <c r="C1" s="46" t="s">
        <v>83</v>
      </c>
      <c r="D1" s="46"/>
      <c r="E1" s="46"/>
      <c r="F1" s="45"/>
      <c r="G1" s="45"/>
    </row>
    <row r="2" spans="1:7" ht="33" customHeight="1" x14ac:dyDescent="0.2">
      <c r="A2" s="1" t="s">
        <v>0</v>
      </c>
      <c r="B2" s="1" t="s">
        <v>1</v>
      </c>
      <c r="C2" s="36" t="s">
        <v>3</v>
      </c>
      <c r="D2" s="62" t="s">
        <v>2</v>
      </c>
      <c r="E2" s="63"/>
      <c r="F2" s="1" t="s">
        <v>5</v>
      </c>
      <c r="G2" s="1" t="s">
        <v>47</v>
      </c>
    </row>
    <row r="3" spans="1:7" ht="14.25" customHeight="1" x14ac:dyDescent="0.2">
      <c r="A3" s="56" t="s">
        <v>18</v>
      </c>
      <c r="B3" s="70" t="s">
        <v>19</v>
      </c>
      <c r="C3" s="2" t="s">
        <v>8</v>
      </c>
      <c r="D3" s="70" t="s">
        <v>4</v>
      </c>
      <c r="E3" s="13">
        <v>2.9411764705882422E-2</v>
      </c>
      <c r="F3" s="64" t="s">
        <v>21</v>
      </c>
      <c r="G3" s="59" t="s">
        <v>74</v>
      </c>
    </row>
    <row r="4" spans="1:7" ht="15" customHeight="1" x14ac:dyDescent="0.2">
      <c r="A4" s="57"/>
      <c r="B4" s="70"/>
      <c r="C4" s="2" t="s">
        <v>12</v>
      </c>
      <c r="D4" s="70"/>
      <c r="E4" s="13">
        <v>0</v>
      </c>
      <c r="F4" s="65"/>
      <c r="G4" s="60"/>
    </row>
    <row r="5" spans="1:7" ht="15" customHeight="1" x14ac:dyDescent="0.2">
      <c r="A5" s="57"/>
      <c r="B5" s="70"/>
      <c r="C5" s="2" t="s">
        <v>6</v>
      </c>
      <c r="D5" s="70"/>
      <c r="E5" s="13">
        <v>7.5471698113207822E-2</v>
      </c>
      <c r="F5" s="65"/>
      <c r="G5" s="60"/>
    </row>
    <row r="6" spans="1:7" ht="15" customHeight="1" x14ac:dyDescent="0.2">
      <c r="A6" s="57"/>
      <c r="B6" s="70"/>
      <c r="C6" s="2" t="s">
        <v>9</v>
      </c>
      <c r="D6" s="70"/>
      <c r="E6" s="14">
        <v>6.0798154604288111E-3</v>
      </c>
      <c r="F6" s="65"/>
      <c r="G6" s="60"/>
    </row>
    <row r="7" spans="1:7" ht="15" customHeight="1" x14ac:dyDescent="0.2">
      <c r="A7" s="57"/>
      <c r="B7" s="70"/>
      <c r="C7" s="2" t="s">
        <v>13</v>
      </c>
      <c r="D7" s="70"/>
      <c r="E7" s="13">
        <v>4.7370208170040312E-2</v>
      </c>
      <c r="F7" s="65"/>
      <c r="G7" s="60"/>
    </row>
    <row r="8" spans="1:7" ht="15" customHeight="1" x14ac:dyDescent="0.2">
      <c r="A8" s="57"/>
      <c r="B8" s="70"/>
      <c r="C8" s="2" t="s">
        <v>14</v>
      </c>
      <c r="D8" s="70"/>
      <c r="E8" s="13">
        <v>0</v>
      </c>
      <c r="F8" s="65"/>
      <c r="G8" s="60"/>
    </row>
    <row r="9" spans="1:7" ht="15" customHeight="1" x14ac:dyDescent="0.2">
      <c r="A9" s="57"/>
      <c r="B9" s="70"/>
      <c r="C9" s="2" t="s">
        <v>20</v>
      </c>
      <c r="D9" s="70"/>
      <c r="E9" s="13">
        <v>0.30917076666150878</v>
      </c>
      <c r="F9" s="65"/>
      <c r="G9" s="60"/>
    </row>
    <row r="10" spans="1:7" ht="15" customHeight="1" x14ac:dyDescent="0.2">
      <c r="A10" s="57"/>
      <c r="B10" s="70"/>
      <c r="C10" s="2" t="s">
        <v>10</v>
      </c>
      <c r="D10" s="70"/>
      <c r="E10" s="13">
        <v>1.514941307046916E-2</v>
      </c>
      <c r="F10" s="65"/>
      <c r="G10" s="60"/>
    </row>
    <row r="11" spans="1:7" ht="15" customHeight="1" x14ac:dyDescent="0.2">
      <c r="A11" s="57"/>
      <c r="B11" s="70"/>
      <c r="C11" s="2" t="s">
        <v>16</v>
      </c>
      <c r="D11" s="70"/>
      <c r="E11" s="13">
        <v>1.3962928596409352E-2</v>
      </c>
      <c r="F11" s="65"/>
      <c r="G11" s="60"/>
    </row>
    <row r="12" spans="1:7" ht="15" customHeight="1" x14ac:dyDescent="0.2">
      <c r="A12" s="57"/>
      <c r="B12" s="70"/>
      <c r="C12" s="2" t="s">
        <v>7</v>
      </c>
      <c r="D12" s="70"/>
      <c r="E12" s="13">
        <v>0.32807570977918005</v>
      </c>
      <c r="F12" s="65"/>
      <c r="G12" s="60"/>
    </row>
    <row r="13" spans="1:7" ht="15" customHeight="1" x14ac:dyDescent="0.2">
      <c r="A13" s="57"/>
      <c r="B13" s="70"/>
      <c r="C13" s="2" t="s">
        <v>11</v>
      </c>
      <c r="D13" s="70"/>
      <c r="E13" s="13">
        <v>1.4814814814814796E-2</v>
      </c>
      <c r="F13" s="65"/>
      <c r="G13" s="60"/>
    </row>
    <row r="14" spans="1:7" ht="15" customHeight="1" x14ac:dyDescent="0.2">
      <c r="A14" s="57"/>
      <c r="B14" s="70"/>
      <c r="C14" s="2" t="s">
        <v>15</v>
      </c>
      <c r="D14" s="70"/>
      <c r="E14" s="13">
        <v>1.0544616011757588E-2</v>
      </c>
      <c r="F14" s="65"/>
      <c r="G14" s="60"/>
    </row>
    <row r="15" spans="1:7" ht="15" customHeight="1" x14ac:dyDescent="0.2">
      <c r="A15" s="57"/>
      <c r="B15" s="70"/>
      <c r="C15" s="2" t="s">
        <v>17</v>
      </c>
      <c r="D15" s="70"/>
      <c r="E15" s="13">
        <v>8.6956521739130436E-3</v>
      </c>
      <c r="F15" s="66"/>
      <c r="G15" s="61"/>
    </row>
    <row r="16" spans="1:7" ht="15" customHeight="1" x14ac:dyDescent="0.2">
      <c r="A16" s="57"/>
      <c r="B16" s="70" t="s">
        <v>22</v>
      </c>
      <c r="C16" s="2" t="s">
        <v>8</v>
      </c>
      <c r="D16" s="70" t="s">
        <v>23</v>
      </c>
      <c r="E16" s="10">
        <v>23344.705882352944</v>
      </c>
      <c r="F16" s="67" t="s">
        <v>73</v>
      </c>
      <c r="G16" s="59" t="s">
        <v>68</v>
      </c>
    </row>
    <row r="17" spans="1:7" ht="15" customHeight="1" x14ac:dyDescent="0.2">
      <c r="A17" s="57"/>
      <c r="B17" s="70"/>
      <c r="C17" s="2" t="s">
        <v>12</v>
      </c>
      <c r="D17" s="70"/>
      <c r="E17" s="10">
        <v>13005.432432432428</v>
      </c>
      <c r="F17" s="68"/>
      <c r="G17" s="60"/>
    </row>
    <row r="18" spans="1:7" ht="15" customHeight="1" x14ac:dyDescent="0.2">
      <c r="A18" s="57"/>
      <c r="B18" s="70"/>
      <c r="C18" s="2" t="s">
        <v>6</v>
      </c>
      <c r="D18" s="70"/>
      <c r="E18" s="10">
        <v>48432.10179640718</v>
      </c>
      <c r="F18" s="68"/>
      <c r="G18" s="60"/>
    </row>
    <row r="19" spans="1:7" ht="15" customHeight="1" x14ac:dyDescent="0.2">
      <c r="A19" s="57"/>
      <c r="B19" s="70"/>
      <c r="C19" s="2" t="s">
        <v>9</v>
      </c>
      <c r="D19" s="70"/>
      <c r="E19" s="10">
        <v>16178.307692307706</v>
      </c>
      <c r="F19" s="68"/>
      <c r="G19" s="60"/>
    </row>
    <row r="20" spans="1:7" ht="15" customHeight="1" x14ac:dyDescent="0.2">
      <c r="A20" s="57"/>
      <c r="B20" s="70"/>
      <c r="C20" s="2" t="s">
        <v>13</v>
      </c>
      <c r="D20" s="70"/>
      <c r="E20" s="10">
        <v>14172.396984924617</v>
      </c>
      <c r="F20" s="68"/>
      <c r="G20" s="60"/>
    </row>
    <row r="21" spans="1:7" ht="15" customHeight="1" x14ac:dyDescent="0.2">
      <c r="A21" s="57"/>
      <c r="B21" s="70"/>
      <c r="C21" s="2" t="s">
        <v>14</v>
      </c>
      <c r="D21" s="70"/>
      <c r="E21" s="10">
        <v>21179.742857142861</v>
      </c>
      <c r="F21" s="68"/>
      <c r="G21" s="60"/>
    </row>
    <row r="22" spans="1:7" ht="15" customHeight="1" x14ac:dyDescent="0.2">
      <c r="A22" s="57"/>
      <c r="B22" s="70"/>
      <c r="C22" s="2" t="s">
        <v>20</v>
      </c>
      <c r="D22" s="70"/>
      <c r="E22" s="10">
        <v>10666.666666666666</v>
      </c>
      <c r="F22" s="68"/>
      <c r="G22" s="60"/>
    </row>
    <row r="23" spans="1:7" ht="15" customHeight="1" x14ac:dyDescent="0.2">
      <c r="A23" s="57"/>
      <c r="B23" s="70"/>
      <c r="C23" s="2" t="s">
        <v>10</v>
      </c>
      <c r="D23" s="70"/>
      <c r="E23" s="10">
        <v>14481.20958083832</v>
      </c>
      <c r="F23" s="68"/>
      <c r="G23" s="60"/>
    </row>
    <row r="24" spans="1:7" ht="15" customHeight="1" x14ac:dyDescent="0.2">
      <c r="A24" s="57"/>
      <c r="B24" s="70"/>
      <c r="C24" s="2" t="s">
        <v>16</v>
      </c>
      <c r="D24" s="70"/>
      <c r="E24" s="10">
        <v>17756.727272727279</v>
      </c>
      <c r="F24" s="68"/>
      <c r="G24" s="60"/>
    </row>
    <row r="25" spans="1:7" ht="15" customHeight="1" x14ac:dyDescent="0.2">
      <c r="A25" s="57"/>
      <c r="B25" s="70"/>
      <c r="C25" s="2" t="s">
        <v>7</v>
      </c>
      <c r="D25" s="70"/>
      <c r="E25" s="10">
        <v>72535.16296296299</v>
      </c>
      <c r="F25" s="68"/>
      <c r="G25" s="60"/>
    </row>
    <row r="26" spans="1:7" ht="15" customHeight="1" x14ac:dyDescent="0.2">
      <c r="A26" s="57"/>
      <c r="B26" s="70"/>
      <c r="C26" s="2" t="s">
        <v>11</v>
      </c>
      <c r="D26" s="70"/>
      <c r="E26" s="10">
        <v>9097.6</v>
      </c>
      <c r="F26" s="68"/>
      <c r="G26" s="60"/>
    </row>
    <row r="27" spans="1:7" ht="15" customHeight="1" x14ac:dyDescent="0.2">
      <c r="A27" s="57"/>
      <c r="B27" s="70"/>
      <c r="C27" s="2" t="s">
        <v>15</v>
      </c>
      <c r="D27" s="70"/>
      <c r="E27" s="10">
        <v>14434.678571428567</v>
      </c>
      <c r="F27" s="68"/>
      <c r="G27" s="60"/>
    </row>
    <row r="28" spans="1:7" ht="15" customHeight="1" x14ac:dyDescent="0.2">
      <c r="A28" s="58"/>
      <c r="B28" s="70"/>
      <c r="C28" s="2" t="s">
        <v>17</v>
      </c>
      <c r="D28" s="70"/>
      <c r="E28" s="10">
        <v>16115</v>
      </c>
      <c r="F28" s="69"/>
      <c r="G28" s="61"/>
    </row>
    <row r="29" spans="1:7" ht="15" customHeight="1" x14ac:dyDescent="0.2">
      <c r="A29" s="47"/>
      <c r="B29" s="48"/>
      <c r="C29" s="48"/>
      <c r="D29" s="48"/>
      <c r="E29" s="48"/>
      <c r="F29" s="48"/>
      <c r="G29" s="49"/>
    </row>
    <row r="30" spans="1:7" x14ac:dyDescent="0.2">
      <c r="A30" s="50"/>
      <c r="B30" s="51"/>
      <c r="C30" s="51"/>
      <c r="D30" s="51"/>
      <c r="E30" s="51"/>
      <c r="F30" s="51"/>
      <c r="G30" s="52"/>
    </row>
    <row r="31" spans="1:7" x14ac:dyDescent="0.2">
      <c r="A31" s="50"/>
      <c r="B31" s="51"/>
      <c r="C31" s="51"/>
      <c r="D31" s="51"/>
      <c r="E31" s="51"/>
      <c r="F31" s="51"/>
      <c r="G31" s="52"/>
    </row>
    <row r="32" spans="1:7" x14ac:dyDescent="0.2">
      <c r="A32" s="53"/>
      <c r="B32" s="54"/>
      <c r="C32" s="54"/>
      <c r="D32" s="54"/>
      <c r="E32" s="54"/>
      <c r="F32" s="54"/>
      <c r="G32" s="55"/>
    </row>
  </sheetData>
  <mergeCells count="14">
    <mergeCell ref="A1:B1"/>
    <mergeCell ref="F1:G1"/>
    <mergeCell ref="C1:E1"/>
    <mergeCell ref="A29:G32"/>
    <mergeCell ref="A3:A28"/>
    <mergeCell ref="G3:G15"/>
    <mergeCell ref="G16:G28"/>
    <mergeCell ref="D2:E2"/>
    <mergeCell ref="F3:F15"/>
    <mergeCell ref="F16:F28"/>
    <mergeCell ref="D16:D28"/>
    <mergeCell ref="B16:B28"/>
    <mergeCell ref="D3:D15"/>
    <mergeCell ref="B3:B15"/>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37"/>
  <sheetViews>
    <sheetView showGridLines="0" zoomScaleNormal="100" zoomScaleSheetLayoutView="100" workbookViewId="0">
      <selection activeCell="C1" sqref="C1:Q1"/>
    </sheetView>
  </sheetViews>
  <sheetFormatPr baseColWidth="10" defaultRowHeight="12.75" x14ac:dyDescent="0.2"/>
  <cols>
    <col min="1" max="1" width="8.28515625" style="39" customWidth="1"/>
    <col min="2" max="2" width="12.7109375" style="39" customWidth="1"/>
    <col min="3" max="3" width="12" style="39" customWidth="1"/>
    <col min="4" max="4" width="13.42578125" style="39" customWidth="1"/>
    <col min="5" max="5" width="21.85546875" style="39" customWidth="1"/>
    <col min="6" max="6" width="8.7109375" style="39" customWidth="1"/>
    <col min="7" max="7" width="10.85546875" style="39" customWidth="1"/>
    <col min="8" max="8" width="9.140625" style="39" customWidth="1"/>
    <col min="9" max="9" width="11.42578125" style="39"/>
    <col min="10" max="10" width="12.85546875" style="39" customWidth="1"/>
    <col min="11" max="11" width="15.28515625" style="39" customWidth="1"/>
    <col min="12" max="12" width="13.5703125" style="39" customWidth="1"/>
    <col min="13" max="17" width="11.42578125" style="39"/>
    <col min="18" max="18" width="13.7109375" style="39" customWidth="1"/>
    <col min="19" max="19" width="20.5703125" style="39" customWidth="1"/>
    <col min="20" max="16384" width="11.42578125" style="39"/>
  </cols>
  <sheetData>
    <row r="1" spans="1:19" ht="66.75" customHeight="1" x14ac:dyDescent="0.2">
      <c r="A1" s="74"/>
      <c r="B1" s="75"/>
      <c r="C1" s="77" t="s">
        <v>84</v>
      </c>
      <c r="D1" s="77"/>
      <c r="E1" s="77"/>
      <c r="F1" s="77"/>
      <c r="G1" s="77"/>
      <c r="H1" s="77"/>
      <c r="I1" s="77"/>
      <c r="J1" s="77"/>
      <c r="K1" s="77"/>
      <c r="L1" s="77"/>
      <c r="M1" s="77"/>
      <c r="N1" s="77"/>
      <c r="O1" s="77"/>
      <c r="P1" s="77"/>
      <c r="Q1" s="77"/>
      <c r="R1" s="75"/>
      <c r="S1" s="76"/>
    </row>
    <row r="2" spans="1:19" ht="41.25" customHeight="1" x14ac:dyDescent="0.2">
      <c r="A2" s="56" t="s">
        <v>0</v>
      </c>
      <c r="B2" s="56" t="s">
        <v>60</v>
      </c>
      <c r="C2" s="56" t="s">
        <v>61</v>
      </c>
      <c r="D2" s="56" t="s">
        <v>5</v>
      </c>
      <c r="E2" s="56" t="s">
        <v>62</v>
      </c>
      <c r="F2" s="56" t="s">
        <v>8</v>
      </c>
      <c r="G2" s="56" t="s">
        <v>12</v>
      </c>
      <c r="H2" s="56" t="s">
        <v>6</v>
      </c>
      <c r="I2" s="56" t="s">
        <v>9</v>
      </c>
      <c r="J2" s="56" t="s">
        <v>13</v>
      </c>
      <c r="K2" s="56" t="s">
        <v>14</v>
      </c>
      <c r="L2" s="56" t="s">
        <v>20</v>
      </c>
      <c r="M2" s="56" t="s">
        <v>10</v>
      </c>
      <c r="N2" s="56" t="s">
        <v>16</v>
      </c>
      <c r="O2" s="56" t="s">
        <v>7</v>
      </c>
      <c r="P2" s="56" t="s">
        <v>11</v>
      </c>
      <c r="Q2" s="56" t="s">
        <v>15</v>
      </c>
      <c r="R2" s="56" t="s">
        <v>17</v>
      </c>
      <c r="S2" s="56" t="s">
        <v>47</v>
      </c>
    </row>
    <row r="3" spans="1:19" ht="20.25" customHeight="1" x14ac:dyDescent="0.2">
      <c r="A3" s="58"/>
      <c r="B3" s="58"/>
      <c r="C3" s="58"/>
      <c r="D3" s="58"/>
      <c r="E3" s="58"/>
      <c r="F3" s="58"/>
      <c r="G3" s="58"/>
      <c r="H3" s="58"/>
      <c r="I3" s="58"/>
      <c r="J3" s="58"/>
      <c r="K3" s="58"/>
      <c r="L3" s="58"/>
      <c r="M3" s="58"/>
      <c r="N3" s="58"/>
      <c r="O3" s="58"/>
      <c r="P3" s="58"/>
      <c r="Q3" s="58"/>
      <c r="R3" s="58"/>
      <c r="S3" s="58"/>
    </row>
    <row r="4" spans="1:19" ht="15" customHeight="1" x14ac:dyDescent="0.2">
      <c r="A4" s="56" t="s">
        <v>18</v>
      </c>
      <c r="B4" s="73" t="s">
        <v>63</v>
      </c>
      <c r="C4" s="73" t="s">
        <v>24</v>
      </c>
      <c r="D4" s="64" t="s">
        <v>67</v>
      </c>
      <c r="E4" s="3" t="s">
        <v>48</v>
      </c>
      <c r="F4" s="4">
        <v>48.007692307692302</v>
      </c>
      <c r="G4" s="5">
        <v>39.931176470588227</v>
      </c>
      <c r="H4" s="4">
        <v>86.284761904761879</v>
      </c>
      <c r="I4" s="4">
        <v>27.451627906976743</v>
      </c>
      <c r="J4" s="4">
        <v>36.932941176470592</v>
      </c>
      <c r="K4" s="4">
        <v>42.252222222222223</v>
      </c>
      <c r="L4" s="4">
        <v>27.077222222222225</v>
      </c>
      <c r="M4" s="4">
        <v>45.276538461538465</v>
      </c>
      <c r="N4" s="4">
        <v>24.987209302325574</v>
      </c>
      <c r="O4" s="4">
        <v>40.989523809523796</v>
      </c>
      <c r="P4" s="4">
        <v>31.354074074074077</v>
      </c>
      <c r="Q4" s="4">
        <v>30.287586206896549</v>
      </c>
      <c r="R4" s="4">
        <v>32.449999999999989</v>
      </c>
      <c r="S4" s="59" t="s">
        <v>87</v>
      </c>
    </row>
    <row r="5" spans="1:19" x14ac:dyDescent="0.2">
      <c r="A5" s="57"/>
      <c r="B5" s="70"/>
      <c r="C5" s="73"/>
      <c r="D5" s="65"/>
      <c r="E5" s="3" t="s">
        <v>49</v>
      </c>
      <c r="F5" s="4">
        <v>57.822941176470586</v>
      </c>
      <c r="G5" s="5">
        <v>46.856521739130443</v>
      </c>
      <c r="H5" s="4">
        <v>60.035454545454535</v>
      </c>
      <c r="I5" s="4">
        <v>41.82869565217392</v>
      </c>
      <c r="J5" s="4">
        <v>43.999749999999999</v>
      </c>
      <c r="K5" s="4">
        <v>36.423750000000005</v>
      </c>
      <c r="L5" s="4">
        <v>28.75</v>
      </c>
      <c r="M5" s="4">
        <v>51.89074999999999</v>
      </c>
      <c r="N5" s="4">
        <v>29.236666666666665</v>
      </c>
      <c r="O5" s="4">
        <v>64.588399999999993</v>
      </c>
      <c r="P5" s="4">
        <v>24.274210526315791</v>
      </c>
      <c r="Q5" s="4">
        <v>38.724642857142854</v>
      </c>
      <c r="R5" s="4">
        <v>70.390869565217386</v>
      </c>
      <c r="S5" s="71"/>
    </row>
    <row r="6" spans="1:19" x14ac:dyDescent="0.2">
      <c r="A6" s="57"/>
      <c r="B6" s="70"/>
      <c r="C6" s="73"/>
      <c r="D6" s="65"/>
      <c r="E6" s="3" t="s">
        <v>50</v>
      </c>
      <c r="F6" s="4">
        <v>88.530499999999989</v>
      </c>
      <c r="G6" s="5">
        <v>67.398214285714275</v>
      </c>
      <c r="H6" s="4">
        <v>60.424117647058814</v>
      </c>
      <c r="I6" s="4">
        <v>59.30766666666667</v>
      </c>
      <c r="J6" s="4">
        <v>60.17861111111111</v>
      </c>
      <c r="K6" s="4">
        <v>58.847333333333331</v>
      </c>
      <c r="L6" s="4">
        <v>27.685555555555556</v>
      </c>
      <c r="M6" s="4">
        <v>39.832333333333317</v>
      </c>
      <c r="N6" s="4">
        <v>67.714090909090913</v>
      </c>
      <c r="O6" s="4">
        <v>70.596249999999984</v>
      </c>
      <c r="P6" s="4">
        <v>37.33</v>
      </c>
      <c r="Q6" s="4">
        <v>34.920476190476194</v>
      </c>
      <c r="R6" s="4">
        <v>55.482105263157898</v>
      </c>
      <c r="S6" s="71"/>
    </row>
    <row r="7" spans="1:19" x14ac:dyDescent="0.2">
      <c r="A7" s="57"/>
      <c r="B7" s="70"/>
      <c r="C7" s="73"/>
      <c r="D7" s="65"/>
      <c r="E7" s="3" t="s">
        <v>51</v>
      </c>
      <c r="F7" s="4">
        <v>80.275454545454551</v>
      </c>
      <c r="G7" s="5">
        <v>48.335161290322574</v>
      </c>
      <c r="H7" s="4">
        <v>80.506428571428586</v>
      </c>
      <c r="I7" s="4">
        <v>42.525555555555563</v>
      </c>
      <c r="J7" s="4">
        <v>57.77418604651163</v>
      </c>
      <c r="K7" s="4">
        <v>37.587777777777781</v>
      </c>
      <c r="L7" s="4">
        <v>37.315526315789484</v>
      </c>
      <c r="M7" s="4">
        <v>45.5564705882353</v>
      </c>
      <c r="N7" s="4">
        <v>67.064615384615394</v>
      </c>
      <c r="O7" s="4">
        <v>60.458235294117657</v>
      </c>
      <c r="P7" s="4">
        <v>50.58428571428572</v>
      </c>
      <c r="Q7" s="4">
        <v>45.337916666666658</v>
      </c>
      <c r="R7" s="4">
        <v>64.915999999999997</v>
      </c>
      <c r="S7" s="71"/>
    </row>
    <row r="8" spans="1:19" x14ac:dyDescent="0.2">
      <c r="A8" s="57"/>
      <c r="B8" s="70"/>
      <c r="C8" s="73"/>
      <c r="D8" s="65"/>
      <c r="E8" s="3" t="s">
        <v>52</v>
      </c>
      <c r="F8" s="4">
        <v>132.46208333333337</v>
      </c>
      <c r="G8" s="5">
        <v>68.506388888888907</v>
      </c>
      <c r="H8" s="4">
        <v>87.548260869565212</v>
      </c>
      <c r="I8" s="4">
        <v>95.447222222222237</v>
      </c>
      <c r="J8" s="4">
        <v>76.612380952380946</v>
      </c>
      <c r="K8" s="4">
        <v>68.029454545454527</v>
      </c>
      <c r="L8" s="4">
        <v>43.793421052631587</v>
      </c>
      <c r="M8" s="4">
        <v>60.165652173913045</v>
      </c>
      <c r="N8" s="4">
        <v>66.14</v>
      </c>
      <c r="O8" s="4">
        <v>76.250000000000028</v>
      </c>
      <c r="P8" s="4">
        <v>49.848421052631586</v>
      </c>
      <c r="Q8" s="4">
        <v>64.423396226415107</v>
      </c>
      <c r="R8" s="4">
        <v>89.626666666666679</v>
      </c>
      <c r="S8" s="71"/>
    </row>
    <row r="9" spans="1:19" x14ac:dyDescent="0.2">
      <c r="A9" s="57"/>
      <c r="B9" s="70"/>
      <c r="C9" s="73"/>
      <c r="D9" s="65"/>
      <c r="E9" s="3" t="s">
        <v>53</v>
      </c>
      <c r="F9" s="4">
        <v>114.226</v>
      </c>
      <c r="G9" s="5">
        <v>88.543999999999997</v>
      </c>
      <c r="H9" s="4">
        <v>108.0167415730337</v>
      </c>
      <c r="I9" s="4">
        <v>74.210000000000008</v>
      </c>
      <c r="J9" s="4">
        <v>78.522000000000006</v>
      </c>
      <c r="K9" s="4">
        <v>72.618499999999983</v>
      </c>
      <c r="L9" s="4">
        <v>62.214545454545444</v>
      </c>
      <c r="M9" s="4">
        <v>83.367000000000004</v>
      </c>
      <c r="N9" s="4">
        <v>56.154000000000003</v>
      </c>
      <c r="O9" s="4">
        <v>89.245641025641035</v>
      </c>
      <c r="P9" s="4">
        <v>51.681666666666672</v>
      </c>
      <c r="Q9" s="4">
        <v>90.105714285714299</v>
      </c>
      <c r="R9" s="4">
        <v>158.9</v>
      </c>
      <c r="S9" s="71"/>
    </row>
    <row r="10" spans="1:19" x14ac:dyDescent="0.2">
      <c r="A10" s="57"/>
      <c r="B10" s="70"/>
      <c r="C10" s="73"/>
      <c r="D10" s="65"/>
      <c r="E10" s="3" t="s">
        <v>54</v>
      </c>
      <c r="F10" s="4">
        <v>115.71</v>
      </c>
      <c r="G10" s="5">
        <v>109.75250000000001</v>
      </c>
      <c r="H10" s="4">
        <v>107.70736842105264</v>
      </c>
      <c r="I10" s="4">
        <v>132.404</v>
      </c>
      <c r="J10" s="4">
        <v>76.831111111111099</v>
      </c>
      <c r="K10" s="4">
        <v>117.06888888888889</v>
      </c>
      <c r="L10" s="4">
        <v>45.888571428571431</v>
      </c>
      <c r="M10" s="4">
        <v>72.256666666666661</v>
      </c>
      <c r="N10" s="4">
        <v>124.98666666666668</v>
      </c>
      <c r="O10" s="4">
        <v>117.23809523809523</v>
      </c>
      <c r="P10" s="4">
        <v>85.64</v>
      </c>
      <c r="Q10" s="4">
        <v>116.08000000000001</v>
      </c>
      <c r="R10" s="4">
        <v>115.9675</v>
      </c>
      <c r="S10" s="71"/>
    </row>
    <row r="11" spans="1:19" x14ac:dyDescent="0.2">
      <c r="A11" s="57"/>
      <c r="B11" s="70"/>
      <c r="C11" s="73"/>
      <c r="D11" s="65"/>
      <c r="E11" s="3" t="s">
        <v>55</v>
      </c>
      <c r="F11" s="4">
        <v>244.87</v>
      </c>
      <c r="G11" s="5">
        <v>79.166666666666671</v>
      </c>
      <c r="H11" s="4">
        <v>108.7045</v>
      </c>
      <c r="I11" s="4">
        <v>135.27500000000001</v>
      </c>
      <c r="J11" s="4">
        <v>102.956</v>
      </c>
      <c r="K11" s="4">
        <v>118.62</v>
      </c>
      <c r="L11" s="4">
        <v>36</v>
      </c>
      <c r="M11" s="4">
        <v>74.123333333333335</v>
      </c>
      <c r="N11" s="4">
        <v>129.77000000000001</v>
      </c>
      <c r="O11" s="4">
        <v>132.66249999999999</v>
      </c>
      <c r="P11" s="4">
        <v>75.52</v>
      </c>
      <c r="Q11" s="4">
        <v>69.95</v>
      </c>
      <c r="R11" s="4">
        <v>154.57</v>
      </c>
      <c r="S11" s="71"/>
    </row>
    <row r="12" spans="1:19" x14ac:dyDescent="0.2">
      <c r="A12" s="57"/>
      <c r="B12" s="70"/>
      <c r="C12" s="73"/>
      <c r="D12" s="65"/>
      <c r="E12" s="3" t="s">
        <v>56</v>
      </c>
      <c r="F12" s="4"/>
      <c r="G12" s="5"/>
      <c r="H12" s="4">
        <v>139.81375</v>
      </c>
      <c r="I12" s="4"/>
      <c r="J12" s="4">
        <v>123.065</v>
      </c>
      <c r="K12" s="4"/>
      <c r="L12" s="4"/>
      <c r="M12" s="4">
        <v>140.71</v>
      </c>
      <c r="N12" s="4">
        <v>132.33499999999998</v>
      </c>
      <c r="O12" s="4">
        <v>88</v>
      </c>
      <c r="P12" s="4">
        <v>73.819999999999993</v>
      </c>
      <c r="Q12" s="4">
        <v>94.539999999999992</v>
      </c>
      <c r="R12" s="4">
        <v>193.93</v>
      </c>
      <c r="S12" s="71"/>
    </row>
    <row r="13" spans="1:19" x14ac:dyDescent="0.2">
      <c r="A13" s="57"/>
      <c r="B13" s="70"/>
      <c r="C13" s="73"/>
      <c r="D13" s="65"/>
      <c r="E13" s="3" t="s">
        <v>57</v>
      </c>
      <c r="F13" s="4">
        <v>94.09</v>
      </c>
      <c r="G13" s="5"/>
      <c r="H13" s="4"/>
      <c r="I13" s="4">
        <v>176.49</v>
      </c>
      <c r="J13" s="4">
        <v>36.625</v>
      </c>
      <c r="K13" s="4"/>
      <c r="L13" s="4"/>
      <c r="M13" s="4"/>
      <c r="N13" s="4">
        <v>134.12285714285713</v>
      </c>
      <c r="O13" s="4"/>
      <c r="P13" s="4">
        <v>133.44999999999999</v>
      </c>
      <c r="Q13" s="4"/>
      <c r="R13" s="4"/>
      <c r="S13" s="71"/>
    </row>
    <row r="14" spans="1:19" x14ac:dyDescent="0.2">
      <c r="A14" s="57"/>
      <c r="B14" s="70"/>
      <c r="C14" s="73"/>
      <c r="D14" s="65"/>
      <c r="E14" s="3" t="s">
        <v>58</v>
      </c>
      <c r="F14" s="4"/>
      <c r="G14" s="5"/>
      <c r="H14" s="4"/>
      <c r="I14" s="4"/>
      <c r="J14" s="4">
        <v>128.14500000000001</v>
      </c>
      <c r="K14" s="4">
        <v>69.849999999999994</v>
      </c>
      <c r="L14" s="4">
        <v>53.42</v>
      </c>
      <c r="M14" s="4"/>
      <c r="N14" s="4"/>
      <c r="O14" s="4"/>
      <c r="P14" s="4"/>
      <c r="Q14" s="4">
        <v>39.369999999999997</v>
      </c>
      <c r="R14" s="4"/>
      <c r="S14" s="71"/>
    </row>
    <row r="15" spans="1:19" x14ac:dyDescent="0.2">
      <c r="A15" s="58"/>
      <c r="B15" s="70"/>
      <c r="C15" s="73"/>
      <c r="D15" s="66"/>
      <c r="E15" s="3" t="s">
        <v>59</v>
      </c>
      <c r="F15" s="4"/>
      <c r="G15" s="5"/>
      <c r="H15" s="6">
        <v>22.8</v>
      </c>
      <c r="I15" s="4"/>
      <c r="J15" s="4">
        <v>65.45</v>
      </c>
      <c r="K15" s="4"/>
      <c r="L15" s="4"/>
      <c r="M15" s="4"/>
      <c r="N15" s="4"/>
      <c r="O15" s="4"/>
      <c r="P15" s="4"/>
      <c r="Q15" s="4"/>
      <c r="R15" s="4"/>
      <c r="S15" s="72"/>
    </row>
    <row r="16" spans="1:19" ht="68.25" customHeight="1" x14ac:dyDescent="0.2">
      <c r="A16" s="74"/>
      <c r="B16" s="75"/>
      <c r="C16" s="75"/>
      <c r="D16" s="75"/>
      <c r="E16" s="75"/>
      <c r="F16" s="75"/>
      <c r="G16" s="75"/>
      <c r="H16" s="75"/>
      <c r="I16" s="75"/>
      <c r="J16" s="75"/>
      <c r="K16" s="75"/>
      <c r="L16" s="75"/>
      <c r="M16" s="75"/>
      <c r="N16" s="75"/>
      <c r="O16" s="75"/>
      <c r="P16" s="75"/>
      <c r="Q16" s="75"/>
      <c r="R16" s="75"/>
      <c r="S16" s="76"/>
    </row>
    <row r="19" spans="1:11" ht="75.75" customHeight="1" x14ac:dyDescent="0.2">
      <c r="A19" s="78"/>
      <c r="B19" s="79"/>
      <c r="C19" s="81" t="s">
        <v>88</v>
      </c>
      <c r="D19" s="81"/>
      <c r="E19" s="81"/>
      <c r="F19" s="81"/>
      <c r="G19" s="81"/>
      <c r="H19" s="81"/>
      <c r="I19" s="79"/>
      <c r="J19" s="79"/>
      <c r="K19" s="80"/>
    </row>
    <row r="20" spans="1:11" ht="15" customHeight="1" x14ac:dyDescent="0.2">
      <c r="A20" s="56" t="s">
        <v>0</v>
      </c>
      <c r="B20" s="56" t="s">
        <v>60</v>
      </c>
      <c r="C20" s="56" t="s">
        <v>61</v>
      </c>
      <c r="D20" s="56" t="s">
        <v>5</v>
      </c>
      <c r="E20" s="56" t="s">
        <v>62</v>
      </c>
      <c r="F20" s="56" t="s">
        <v>10</v>
      </c>
      <c r="G20" s="56" t="s">
        <v>16</v>
      </c>
      <c r="H20" s="56" t="s">
        <v>7</v>
      </c>
      <c r="I20" s="56" t="s">
        <v>11</v>
      </c>
      <c r="J20" s="56" t="s">
        <v>15</v>
      </c>
      <c r="K20" s="56" t="s">
        <v>17</v>
      </c>
    </row>
    <row r="21" spans="1:11" x14ac:dyDescent="0.2">
      <c r="A21" s="58"/>
      <c r="B21" s="58"/>
      <c r="C21" s="58"/>
      <c r="D21" s="58"/>
      <c r="E21" s="58"/>
      <c r="F21" s="58"/>
      <c r="G21" s="58"/>
      <c r="H21" s="58"/>
      <c r="I21" s="58"/>
      <c r="J21" s="58"/>
      <c r="K21" s="58"/>
    </row>
    <row r="22" spans="1:11" ht="15" customHeight="1" x14ac:dyDescent="0.2">
      <c r="A22" s="56" t="s">
        <v>18</v>
      </c>
      <c r="B22" s="73" t="s">
        <v>63</v>
      </c>
      <c r="C22" s="73" t="s">
        <v>24</v>
      </c>
      <c r="D22" s="73" t="s">
        <v>67</v>
      </c>
      <c r="E22" s="11" t="s">
        <v>48</v>
      </c>
      <c r="F22" s="12">
        <v>45.276538461538465</v>
      </c>
      <c r="G22" s="12">
        <v>24.987209302325574</v>
      </c>
      <c r="H22" s="12">
        <v>40.989523809523796</v>
      </c>
      <c r="I22" s="12">
        <v>31.354074074074077</v>
      </c>
      <c r="J22" s="12">
        <v>30.287586206896549</v>
      </c>
      <c r="K22" s="12">
        <v>32.449999999999989</v>
      </c>
    </row>
    <row r="23" spans="1:11" x14ac:dyDescent="0.2">
      <c r="A23" s="57"/>
      <c r="B23" s="70"/>
      <c r="C23" s="73"/>
      <c r="D23" s="73"/>
      <c r="E23" s="11" t="s">
        <v>49</v>
      </c>
      <c r="F23" s="12">
        <v>51.89074999999999</v>
      </c>
      <c r="G23" s="12">
        <v>29.236666666666665</v>
      </c>
      <c r="H23" s="12">
        <v>64.588399999999993</v>
      </c>
      <c r="I23" s="12">
        <v>24.274210526315791</v>
      </c>
      <c r="J23" s="12">
        <v>38.724642857142854</v>
      </c>
      <c r="K23" s="12">
        <v>70.390869565217386</v>
      </c>
    </row>
    <row r="24" spans="1:11" x14ac:dyDescent="0.2">
      <c r="A24" s="57"/>
      <c r="B24" s="70"/>
      <c r="C24" s="73"/>
      <c r="D24" s="73"/>
      <c r="E24" s="11" t="s">
        <v>50</v>
      </c>
      <c r="F24" s="12">
        <v>39.832333333333317</v>
      </c>
      <c r="G24" s="12">
        <v>67.714090909090913</v>
      </c>
      <c r="H24" s="12">
        <v>70.596249999999984</v>
      </c>
      <c r="I24" s="12">
        <v>37.33</v>
      </c>
      <c r="J24" s="12">
        <v>34.920476190476194</v>
      </c>
      <c r="K24" s="12">
        <v>55.482105263157898</v>
      </c>
    </row>
    <row r="25" spans="1:11" x14ac:dyDescent="0.2">
      <c r="A25" s="57"/>
      <c r="B25" s="70"/>
      <c r="C25" s="73"/>
      <c r="D25" s="73"/>
      <c r="E25" s="11" t="s">
        <v>51</v>
      </c>
      <c r="F25" s="12">
        <v>45.5564705882353</v>
      </c>
      <c r="G25" s="12">
        <v>67.064615384615394</v>
      </c>
      <c r="H25" s="12">
        <v>60.458235294117657</v>
      </c>
      <c r="I25" s="12">
        <v>50.58428571428572</v>
      </c>
      <c r="J25" s="12">
        <v>45.337916666666658</v>
      </c>
      <c r="K25" s="12">
        <v>64.915999999999997</v>
      </c>
    </row>
    <row r="26" spans="1:11" x14ac:dyDescent="0.2">
      <c r="A26" s="57"/>
      <c r="B26" s="70"/>
      <c r="C26" s="73"/>
      <c r="D26" s="73"/>
      <c r="E26" s="11" t="s">
        <v>52</v>
      </c>
      <c r="F26" s="12">
        <v>60.165652173913045</v>
      </c>
      <c r="G26" s="12">
        <v>66.14</v>
      </c>
      <c r="H26" s="12">
        <v>76.250000000000028</v>
      </c>
      <c r="I26" s="12">
        <v>49.848421052631586</v>
      </c>
      <c r="J26" s="12">
        <v>64.423396226415107</v>
      </c>
      <c r="K26" s="12">
        <v>89.626666666666679</v>
      </c>
    </row>
    <row r="27" spans="1:11" x14ac:dyDescent="0.2">
      <c r="A27" s="57"/>
      <c r="B27" s="70"/>
      <c r="C27" s="73"/>
      <c r="D27" s="73"/>
      <c r="E27" s="11" t="s">
        <v>53</v>
      </c>
      <c r="F27" s="12">
        <v>83.367000000000004</v>
      </c>
      <c r="G27" s="12">
        <v>56.154000000000003</v>
      </c>
      <c r="H27" s="12">
        <v>89.245641025641035</v>
      </c>
      <c r="I27" s="12">
        <v>51.681666666666672</v>
      </c>
      <c r="J27" s="12">
        <v>90.105714285714299</v>
      </c>
      <c r="K27" s="12">
        <v>158.9</v>
      </c>
    </row>
    <row r="28" spans="1:11" x14ac:dyDescent="0.2">
      <c r="A28" s="57"/>
      <c r="B28" s="70"/>
      <c r="C28" s="73"/>
      <c r="D28" s="73"/>
      <c r="E28" s="11" t="s">
        <v>54</v>
      </c>
      <c r="F28" s="12">
        <v>72.256666666666661</v>
      </c>
      <c r="G28" s="12">
        <v>124.98666666666668</v>
      </c>
      <c r="H28" s="12">
        <v>117.23809523809523</v>
      </c>
      <c r="I28" s="12">
        <v>85.64</v>
      </c>
      <c r="J28" s="12">
        <v>116.08000000000001</v>
      </c>
      <c r="K28" s="12">
        <v>115.9675</v>
      </c>
    </row>
    <row r="29" spans="1:11" x14ac:dyDescent="0.2">
      <c r="A29" s="57"/>
      <c r="B29" s="70"/>
      <c r="C29" s="73"/>
      <c r="D29" s="73"/>
      <c r="E29" s="11" t="s">
        <v>55</v>
      </c>
      <c r="F29" s="12">
        <v>74.123333333333335</v>
      </c>
      <c r="G29" s="12">
        <v>129.77000000000001</v>
      </c>
      <c r="H29" s="12">
        <v>132.66249999999999</v>
      </c>
      <c r="I29" s="12">
        <v>75.52</v>
      </c>
      <c r="J29" s="12">
        <v>69.95</v>
      </c>
      <c r="K29" s="12">
        <v>154.57</v>
      </c>
    </row>
    <row r="30" spans="1:11" x14ac:dyDescent="0.2">
      <c r="A30" s="57"/>
      <c r="B30" s="70"/>
      <c r="C30" s="73"/>
      <c r="D30" s="73"/>
      <c r="E30" s="11" t="s">
        <v>56</v>
      </c>
      <c r="F30" s="12">
        <v>140.71</v>
      </c>
      <c r="G30" s="12">
        <v>132.33499999999998</v>
      </c>
      <c r="H30" s="12">
        <v>88</v>
      </c>
      <c r="I30" s="12">
        <v>73.819999999999993</v>
      </c>
      <c r="J30" s="12">
        <v>94.539999999999992</v>
      </c>
      <c r="K30" s="12">
        <v>193.93</v>
      </c>
    </row>
    <row r="31" spans="1:11" x14ac:dyDescent="0.2">
      <c r="A31" s="57"/>
      <c r="B31" s="70"/>
      <c r="C31" s="73"/>
      <c r="D31" s="73"/>
      <c r="E31" s="11" t="s">
        <v>57</v>
      </c>
      <c r="F31" s="12"/>
      <c r="G31" s="12">
        <v>134.12285714285713</v>
      </c>
      <c r="H31" s="12"/>
      <c r="I31" s="12">
        <v>133.44999999999999</v>
      </c>
      <c r="J31" s="12"/>
      <c r="K31" s="12"/>
    </row>
    <row r="32" spans="1:11" x14ac:dyDescent="0.2">
      <c r="A32" s="57"/>
      <c r="B32" s="70"/>
      <c r="C32" s="73"/>
      <c r="D32" s="73"/>
      <c r="E32" s="11" t="s">
        <v>58</v>
      </c>
      <c r="F32" s="12"/>
      <c r="G32" s="12"/>
      <c r="H32" s="12"/>
      <c r="I32" s="12"/>
      <c r="J32" s="12">
        <v>39.369999999999997</v>
      </c>
      <c r="K32" s="12"/>
    </row>
    <row r="33" spans="1:11" x14ac:dyDescent="0.2">
      <c r="A33" s="58"/>
      <c r="B33" s="70"/>
      <c r="C33" s="73"/>
      <c r="D33" s="73"/>
      <c r="E33" s="11" t="s">
        <v>59</v>
      </c>
      <c r="F33" s="12"/>
      <c r="G33" s="12"/>
      <c r="H33" s="12"/>
      <c r="I33" s="12"/>
      <c r="J33" s="12"/>
      <c r="K33" s="12"/>
    </row>
    <row r="34" spans="1:11" ht="66" customHeight="1" x14ac:dyDescent="0.2">
      <c r="A34" s="78"/>
      <c r="B34" s="79"/>
      <c r="C34" s="79"/>
      <c r="D34" s="79"/>
      <c r="E34" s="79"/>
      <c r="F34" s="79"/>
      <c r="G34" s="79"/>
      <c r="H34" s="79"/>
      <c r="I34" s="79"/>
      <c r="J34" s="79"/>
      <c r="K34" s="80"/>
    </row>
    <row r="35" spans="1:11" x14ac:dyDescent="0.2">
      <c r="A35" s="31"/>
      <c r="B35" s="32"/>
      <c r="C35" s="42"/>
    </row>
    <row r="36" spans="1:11" x14ac:dyDescent="0.2">
      <c r="A36" s="30"/>
      <c r="B36" s="30"/>
    </row>
    <row r="37" spans="1:11" x14ac:dyDescent="0.2">
      <c r="A37" s="30"/>
      <c r="B37" s="30"/>
    </row>
  </sheetData>
  <mergeCells count="47">
    <mergeCell ref="A34:K34"/>
    <mergeCell ref="I19:K19"/>
    <mergeCell ref="A19:B19"/>
    <mergeCell ref="C19:H19"/>
    <mergeCell ref="A16:S16"/>
    <mergeCell ref="B22:B33"/>
    <mergeCell ref="C22:C33"/>
    <mergeCell ref="D22:D33"/>
    <mergeCell ref="A22:A33"/>
    <mergeCell ref="A1:B1"/>
    <mergeCell ref="R1:S1"/>
    <mergeCell ref="C1:Q1"/>
    <mergeCell ref="H20:H21"/>
    <mergeCell ref="I20:I21"/>
    <mergeCell ref="J20:J21"/>
    <mergeCell ref="K20:K21"/>
    <mergeCell ref="E20:E21"/>
    <mergeCell ref="F20:F21"/>
    <mergeCell ref="G20:G21"/>
    <mergeCell ref="A20:A21"/>
    <mergeCell ref="B20:B21"/>
    <mergeCell ref="C20:C21"/>
    <mergeCell ref="D20:D21"/>
    <mergeCell ref="A2:A3"/>
    <mergeCell ref="A4:A15"/>
    <mergeCell ref="B2:B3"/>
    <mergeCell ref="C2:C3"/>
    <mergeCell ref="C4:C15"/>
    <mergeCell ref="D2:D3"/>
    <mergeCell ref="P2:P3"/>
    <mergeCell ref="E2:E3"/>
    <mergeCell ref="B4:B15"/>
    <mergeCell ref="Q2:Q3"/>
    <mergeCell ref="R2:R3"/>
    <mergeCell ref="D4:D15"/>
    <mergeCell ref="S2:S3"/>
    <mergeCell ref="S4:S15"/>
    <mergeCell ref="J2:J3"/>
    <mergeCell ref="K2:K3"/>
    <mergeCell ref="L2:L3"/>
    <mergeCell ref="M2:M3"/>
    <mergeCell ref="N2:N3"/>
    <mergeCell ref="O2:O3"/>
    <mergeCell ref="I2:I3"/>
    <mergeCell ref="F2:F3"/>
    <mergeCell ref="G2:G3"/>
    <mergeCell ref="H2:H3"/>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55"/>
  <sheetViews>
    <sheetView showGridLines="0" zoomScaleNormal="100" zoomScaleSheetLayoutView="90" workbookViewId="0">
      <selection activeCell="C1" sqref="C1:E1"/>
    </sheetView>
  </sheetViews>
  <sheetFormatPr baseColWidth="10" defaultRowHeight="12.75" x14ac:dyDescent="0.2"/>
  <cols>
    <col min="1" max="1" width="11.42578125" style="39"/>
    <col min="2" max="2" width="11.42578125" style="39" customWidth="1"/>
    <col min="3" max="3" width="19.5703125" style="43" customWidth="1"/>
    <col min="4" max="4" width="10.7109375" style="39" customWidth="1"/>
    <col min="5" max="5" width="18.140625" style="39" customWidth="1"/>
    <col min="6" max="6" width="15" style="39" customWidth="1"/>
    <col min="7" max="7" width="20.85546875" style="39" customWidth="1"/>
    <col min="8" max="8" width="0.140625" style="39" customWidth="1"/>
    <col min="9" max="16384" width="11.42578125" style="39"/>
  </cols>
  <sheetData>
    <row r="1" spans="1:8" ht="78" customHeight="1" x14ac:dyDescent="0.2">
      <c r="A1" s="87"/>
      <c r="B1" s="88"/>
      <c r="C1" s="89" t="s">
        <v>85</v>
      </c>
      <c r="D1" s="89"/>
      <c r="E1" s="89"/>
      <c r="F1" s="88"/>
      <c r="G1" s="90"/>
    </row>
    <row r="2" spans="1:8" ht="39.75" customHeight="1" x14ac:dyDescent="0.2">
      <c r="A2" s="38" t="s">
        <v>0</v>
      </c>
      <c r="B2" s="38" t="s">
        <v>1</v>
      </c>
      <c r="C2" s="37" t="s">
        <v>3</v>
      </c>
      <c r="D2" s="91" t="s">
        <v>2</v>
      </c>
      <c r="E2" s="92"/>
      <c r="F2" s="1" t="s">
        <v>5</v>
      </c>
      <c r="G2" s="91" t="s">
        <v>47</v>
      </c>
      <c r="H2" s="92"/>
    </row>
    <row r="3" spans="1:8" ht="15.75" customHeight="1" x14ac:dyDescent="0.2">
      <c r="A3" s="82" t="s">
        <v>30</v>
      </c>
      <c r="B3" s="82" t="s">
        <v>25</v>
      </c>
      <c r="C3" s="2" t="s">
        <v>8</v>
      </c>
      <c r="D3" s="70" t="s">
        <v>26</v>
      </c>
      <c r="E3" s="7">
        <v>7.6333664607231162</v>
      </c>
      <c r="F3" s="73" t="s">
        <v>27</v>
      </c>
      <c r="G3" s="59" t="s">
        <v>75</v>
      </c>
    </row>
    <row r="4" spans="1:8" ht="15.75" customHeight="1" x14ac:dyDescent="0.2">
      <c r="A4" s="83"/>
      <c r="B4" s="83"/>
      <c r="C4" s="2" t="s">
        <v>12</v>
      </c>
      <c r="D4" s="70"/>
      <c r="E4" s="7">
        <v>12.132684928722552</v>
      </c>
      <c r="F4" s="73"/>
      <c r="G4" s="71"/>
    </row>
    <row r="5" spans="1:8" ht="15.75" customHeight="1" x14ac:dyDescent="0.2">
      <c r="A5" s="83"/>
      <c r="B5" s="83"/>
      <c r="C5" s="2" t="s">
        <v>6</v>
      </c>
      <c r="D5" s="70"/>
      <c r="E5" s="7">
        <v>3.9677815025501264</v>
      </c>
      <c r="F5" s="73"/>
      <c r="G5" s="71"/>
    </row>
    <row r="6" spans="1:8" ht="26.25" customHeight="1" x14ac:dyDescent="0.2">
      <c r="A6" s="83"/>
      <c r="B6" s="83"/>
      <c r="C6" s="2" t="s">
        <v>9</v>
      </c>
      <c r="D6" s="70"/>
      <c r="E6" s="7">
        <v>7.8521996001599579</v>
      </c>
      <c r="F6" s="73"/>
      <c r="G6" s="71"/>
    </row>
    <row r="7" spans="1:8" ht="15.75" customHeight="1" x14ac:dyDescent="0.2">
      <c r="A7" s="83"/>
      <c r="B7" s="83"/>
      <c r="C7" s="2" t="s">
        <v>13</v>
      </c>
      <c r="D7" s="70"/>
      <c r="E7" s="7">
        <v>7.0667521861384754</v>
      </c>
      <c r="F7" s="73"/>
      <c r="G7" s="71"/>
    </row>
    <row r="8" spans="1:8" ht="15.75" customHeight="1" x14ac:dyDescent="0.2">
      <c r="A8" s="83"/>
      <c r="B8" s="83"/>
      <c r="C8" s="2" t="s">
        <v>14</v>
      </c>
      <c r="D8" s="70"/>
      <c r="E8" s="7">
        <v>8.492156078453533</v>
      </c>
      <c r="F8" s="73"/>
      <c r="G8" s="71"/>
    </row>
    <row r="9" spans="1:8" ht="15.75" customHeight="1" x14ac:dyDescent="0.2">
      <c r="A9" s="83"/>
      <c r="B9" s="83"/>
      <c r="C9" s="2" t="s">
        <v>20</v>
      </c>
      <c r="D9" s="70"/>
      <c r="E9" s="7">
        <v>9.9394966274342131</v>
      </c>
      <c r="F9" s="73"/>
      <c r="G9" s="71"/>
    </row>
    <row r="10" spans="1:8" ht="15.75" customHeight="1" x14ac:dyDescent="0.2">
      <c r="A10" s="83"/>
      <c r="B10" s="83"/>
      <c r="C10" s="2" t="s">
        <v>10</v>
      </c>
      <c r="D10" s="70"/>
      <c r="E10" s="7">
        <v>9.0843196200448926</v>
      </c>
      <c r="F10" s="73"/>
      <c r="G10" s="71"/>
    </row>
    <row r="11" spans="1:8" ht="15.75" customHeight="1" x14ac:dyDescent="0.2">
      <c r="A11" s="83"/>
      <c r="B11" s="83"/>
      <c r="C11" s="2" t="s">
        <v>16</v>
      </c>
      <c r="D11" s="70"/>
      <c r="E11" s="7">
        <v>10.39765286306069</v>
      </c>
      <c r="F11" s="73"/>
      <c r="G11" s="71"/>
    </row>
    <row r="12" spans="1:8" ht="15.75" customHeight="1" x14ac:dyDescent="0.2">
      <c r="A12" s="83"/>
      <c r="B12" s="83"/>
      <c r="C12" s="2" t="s">
        <v>7</v>
      </c>
      <c r="D12" s="70"/>
      <c r="E12" s="7">
        <v>6.1708464885859113</v>
      </c>
      <c r="F12" s="73"/>
      <c r="G12" s="71"/>
    </row>
    <row r="13" spans="1:8" ht="15.75" customHeight="1" x14ac:dyDescent="0.2">
      <c r="A13" s="83"/>
      <c r="B13" s="83"/>
      <c r="C13" s="2" t="s">
        <v>11</v>
      </c>
      <c r="D13" s="70"/>
      <c r="E13" s="7">
        <v>8.7044573828514977</v>
      </c>
      <c r="F13" s="73"/>
      <c r="G13" s="71"/>
    </row>
    <row r="14" spans="1:8" ht="15.75" customHeight="1" x14ac:dyDescent="0.2">
      <c r="A14" s="83"/>
      <c r="B14" s="83"/>
      <c r="C14" s="2" t="s">
        <v>15</v>
      </c>
      <c r="D14" s="70"/>
      <c r="E14" s="7">
        <v>7.6200756329467518</v>
      </c>
      <c r="F14" s="73"/>
      <c r="G14" s="71"/>
    </row>
    <row r="15" spans="1:8" ht="15.75" customHeight="1" x14ac:dyDescent="0.2">
      <c r="A15" s="83"/>
      <c r="B15" s="83"/>
      <c r="C15" s="2" t="s">
        <v>17</v>
      </c>
      <c r="D15" s="70"/>
      <c r="E15" s="7">
        <v>9.0596579543341615</v>
      </c>
      <c r="F15" s="73"/>
      <c r="G15" s="72"/>
    </row>
    <row r="16" spans="1:8" ht="15.75" customHeight="1" x14ac:dyDescent="0.2">
      <c r="A16" s="83"/>
      <c r="B16" s="83"/>
      <c r="C16" s="2" t="s">
        <v>8</v>
      </c>
      <c r="D16" s="70" t="s">
        <v>28</v>
      </c>
      <c r="E16" s="8">
        <v>0.72064080426691268</v>
      </c>
      <c r="F16" s="73" t="s">
        <v>69</v>
      </c>
      <c r="G16" s="59" t="s">
        <v>76</v>
      </c>
    </row>
    <row r="17" spans="1:7" ht="15.75" customHeight="1" x14ac:dyDescent="0.2">
      <c r="A17" s="83"/>
      <c r="B17" s="83"/>
      <c r="C17" s="2" t="s">
        <v>12</v>
      </c>
      <c r="D17" s="70"/>
      <c r="E17" s="8">
        <v>0.44126584133030655</v>
      </c>
      <c r="F17" s="73"/>
      <c r="G17" s="71"/>
    </row>
    <row r="18" spans="1:7" ht="15.75" customHeight="1" x14ac:dyDescent="0.2">
      <c r="A18" s="83"/>
      <c r="B18" s="83"/>
      <c r="C18" s="2" t="s">
        <v>6</v>
      </c>
      <c r="D18" s="70"/>
      <c r="E18" s="8">
        <v>0.70240359881352676</v>
      </c>
      <c r="F18" s="73"/>
      <c r="G18" s="71"/>
    </row>
    <row r="19" spans="1:7" ht="21.75" customHeight="1" x14ac:dyDescent="0.2">
      <c r="A19" s="83"/>
      <c r="B19" s="83"/>
      <c r="C19" s="2" t="s">
        <v>9</v>
      </c>
      <c r="D19" s="70"/>
      <c r="E19" s="8">
        <v>0.41025007359715793</v>
      </c>
      <c r="F19" s="73"/>
      <c r="G19" s="71"/>
    </row>
    <row r="20" spans="1:7" ht="15.75" customHeight="1" x14ac:dyDescent="0.2">
      <c r="A20" s="83"/>
      <c r="B20" s="83"/>
      <c r="C20" s="2" t="s">
        <v>13</v>
      </c>
      <c r="D20" s="70"/>
      <c r="E20" s="8">
        <v>0.45139717094851267</v>
      </c>
      <c r="F20" s="73"/>
      <c r="G20" s="71"/>
    </row>
    <row r="21" spans="1:7" ht="15.75" customHeight="1" x14ac:dyDescent="0.2">
      <c r="A21" s="83"/>
      <c r="B21" s="83"/>
      <c r="C21" s="2" t="s">
        <v>14</v>
      </c>
      <c r="D21" s="70"/>
      <c r="E21" s="8">
        <v>0.48171158313348478</v>
      </c>
      <c r="F21" s="73"/>
      <c r="G21" s="71"/>
    </row>
    <row r="22" spans="1:7" ht="15.75" customHeight="1" x14ac:dyDescent="0.2">
      <c r="A22" s="83"/>
      <c r="B22" s="83"/>
      <c r="C22" s="2" t="s">
        <v>20</v>
      </c>
      <c r="D22" s="70"/>
      <c r="E22" s="8">
        <v>0.28255797190974563</v>
      </c>
      <c r="F22" s="73"/>
      <c r="G22" s="71"/>
    </row>
    <row r="23" spans="1:7" ht="15.75" customHeight="1" x14ac:dyDescent="0.2">
      <c r="A23" s="83"/>
      <c r="B23" s="83"/>
      <c r="C23" s="2" t="s">
        <v>10</v>
      </c>
      <c r="D23" s="70"/>
      <c r="E23" s="8">
        <v>0.41062701278880126</v>
      </c>
      <c r="F23" s="73"/>
      <c r="G23" s="71"/>
    </row>
    <row r="24" spans="1:7" ht="15.75" customHeight="1" x14ac:dyDescent="0.2">
      <c r="A24" s="83"/>
      <c r="B24" s="83"/>
      <c r="C24" s="2" t="s">
        <v>16</v>
      </c>
      <c r="D24" s="70"/>
      <c r="E24" s="8">
        <v>0.40589785553385427</v>
      </c>
      <c r="F24" s="73"/>
      <c r="G24" s="71"/>
    </row>
    <row r="25" spans="1:7" ht="15.75" customHeight="1" x14ac:dyDescent="0.2">
      <c r="A25" s="83"/>
      <c r="B25" s="83"/>
      <c r="C25" s="2" t="s">
        <v>7</v>
      </c>
      <c r="D25" s="70"/>
      <c r="E25" s="8">
        <v>0.53296375635082005</v>
      </c>
      <c r="F25" s="73"/>
      <c r="G25" s="71"/>
    </row>
    <row r="26" spans="1:7" ht="15.75" customHeight="1" x14ac:dyDescent="0.2">
      <c r="A26" s="83"/>
      <c r="B26" s="83"/>
      <c r="C26" s="2" t="s">
        <v>11</v>
      </c>
      <c r="D26" s="70"/>
      <c r="E26" s="8">
        <v>0.34375820830615322</v>
      </c>
      <c r="F26" s="73"/>
      <c r="G26" s="71"/>
    </row>
    <row r="27" spans="1:7" ht="15.75" customHeight="1" x14ac:dyDescent="0.2">
      <c r="A27" s="83"/>
      <c r="B27" s="83"/>
      <c r="C27" s="2" t="s">
        <v>15</v>
      </c>
      <c r="D27" s="70"/>
      <c r="E27" s="8">
        <v>0.40131393269671167</v>
      </c>
      <c r="F27" s="73"/>
      <c r="G27" s="71"/>
    </row>
    <row r="28" spans="1:7" ht="15.75" customHeight="1" x14ac:dyDescent="0.2">
      <c r="A28" s="83"/>
      <c r="B28" s="83"/>
      <c r="C28" s="2" t="s">
        <v>17</v>
      </c>
      <c r="D28" s="70"/>
      <c r="E28" s="8">
        <v>0.50532936271590234</v>
      </c>
      <c r="F28" s="73"/>
      <c r="G28" s="72"/>
    </row>
    <row r="29" spans="1:7" ht="15.75" customHeight="1" x14ac:dyDescent="0.2">
      <c r="A29" s="83"/>
      <c r="B29" s="83"/>
      <c r="C29" s="2" t="s">
        <v>8</v>
      </c>
      <c r="D29" s="70" t="s">
        <v>31</v>
      </c>
      <c r="E29" s="9">
        <v>5.5838609416369431</v>
      </c>
      <c r="F29" s="73" t="s">
        <v>29</v>
      </c>
      <c r="G29" s="59" t="s">
        <v>77</v>
      </c>
    </row>
    <row r="30" spans="1:7" ht="15.75" customHeight="1" x14ac:dyDescent="0.2">
      <c r="A30" s="83"/>
      <c r="B30" s="83"/>
      <c r="C30" s="2" t="s">
        <v>12</v>
      </c>
      <c r="D30" s="70"/>
      <c r="E30" s="9">
        <v>11.494838389652278</v>
      </c>
      <c r="F30" s="73"/>
      <c r="G30" s="60"/>
    </row>
    <row r="31" spans="1:7" ht="15.75" customHeight="1" x14ac:dyDescent="0.2">
      <c r="A31" s="83"/>
      <c r="B31" s="83"/>
      <c r="C31" s="2" t="s">
        <v>6</v>
      </c>
      <c r="D31" s="70"/>
      <c r="E31" s="9">
        <v>2.4020824871690847</v>
      </c>
      <c r="F31" s="73"/>
      <c r="G31" s="60"/>
    </row>
    <row r="32" spans="1:7" ht="30.75" customHeight="1" x14ac:dyDescent="0.2">
      <c r="A32" s="83"/>
      <c r="B32" s="83"/>
      <c r="C32" s="2" t="s">
        <v>9</v>
      </c>
      <c r="D32" s="70"/>
      <c r="E32" s="9">
        <v>6.775906090645357</v>
      </c>
      <c r="F32" s="73"/>
      <c r="G32" s="60"/>
    </row>
    <row r="33" spans="1:7" ht="15.75" customHeight="1" x14ac:dyDescent="0.2">
      <c r="A33" s="83"/>
      <c r="B33" s="83"/>
      <c r="C33" s="2" t="s">
        <v>13</v>
      </c>
      <c r="D33" s="70"/>
      <c r="E33" s="9">
        <v>5.9678658806170723</v>
      </c>
      <c r="F33" s="73"/>
      <c r="G33" s="60"/>
    </row>
    <row r="34" spans="1:7" ht="15.75" customHeight="1" x14ac:dyDescent="0.2">
      <c r="A34" s="83"/>
      <c r="B34" s="83"/>
      <c r="C34" s="2" t="s">
        <v>14</v>
      </c>
      <c r="D34" s="70"/>
      <c r="E34" s="9">
        <v>7.2583810472498653</v>
      </c>
      <c r="F34" s="73"/>
      <c r="G34" s="60"/>
    </row>
    <row r="35" spans="1:7" ht="15.75" customHeight="1" x14ac:dyDescent="0.2">
      <c r="A35" s="83"/>
      <c r="B35" s="83"/>
      <c r="C35" s="2" t="s">
        <v>20</v>
      </c>
      <c r="D35" s="70"/>
      <c r="E35" s="9">
        <v>9.1544715477540972</v>
      </c>
      <c r="F35" s="73"/>
      <c r="G35" s="60"/>
    </row>
    <row r="36" spans="1:7" ht="15.75" customHeight="1" x14ac:dyDescent="0.2">
      <c r="A36" s="83"/>
      <c r="B36" s="83"/>
      <c r="C36" s="2" t="s">
        <v>10</v>
      </c>
      <c r="D36" s="70"/>
      <c r="E36" s="9">
        <v>7.9855669985972186</v>
      </c>
      <c r="F36" s="73"/>
      <c r="G36" s="60"/>
    </row>
    <row r="37" spans="1:7" ht="15.75" customHeight="1" x14ac:dyDescent="0.2">
      <c r="A37" s="83"/>
      <c r="B37" s="83"/>
      <c r="C37" s="2" t="s">
        <v>16</v>
      </c>
      <c r="D37" s="70"/>
      <c r="E37" s="9">
        <v>9.6034175643527231</v>
      </c>
      <c r="F37" s="73"/>
      <c r="G37" s="60"/>
    </row>
    <row r="38" spans="1:7" ht="15.75" customHeight="1" x14ac:dyDescent="0.2">
      <c r="A38" s="83"/>
      <c r="B38" s="83"/>
      <c r="C38" s="2" t="s">
        <v>7</v>
      </c>
      <c r="D38" s="70"/>
      <c r="E38" s="9">
        <v>4.8950070314284577</v>
      </c>
      <c r="F38" s="73"/>
      <c r="G38" s="60"/>
    </row>
    <row r="39" spans="1:7" ht="15.75" customHeight="1" x14ac:dyDescent="0.2">
      <c r="A39" s="83"/>
      <c r="B39" s="83"/>
      <c r="C39" s="2" t="s">
        <v>11</v>
      </c>
      <c r="D39" s="70"/>
      <c r="E39" s="9">
        <v>8.0414350945857702</v>
      </c>
      <c r="F39" s="73"/>
      <c r="G39" s="60"/>
    </row>
    <row r="40" spans="1:7" ht="15.75" customHeight="1" x14ac:dyDescent="0.2">
      <c r="A40" s="83"/>
      <c r="B40" s="83"/>
      <c r="C40" s="2" t="s">
        <v>15</v>
      </c>
      <c r="D40" s="70"/>
      <c r="E40" s="9">
        <v>6.8731451338208274</v>
      </c>
      <c r="F40" s="73"/>
      <c r="G40" s="60"/>
    </row>
    <row r="41" spans="1:7" ht="15.75" customHeight="1" x14ac:dyDescent="0.2">
      <c r="A41" s="83"/>
      <c r="B41" s="83"/>
      <c r="C41" s="2" t="s">
        <v>17</v>
      </c>
      <c r="D41" s="70"/>
      <c r="E41" s="9">
        <v>7.2039010975921034</v>
      </c>
      <c r="F41" s="73"/>
      <c r="G41" s="61"/>
    </row>
    <row r="42" spans="1:7" x14ac:dyDescent="0.2">
      <c r="A42" s="83"/>
      <c r="B42" s="82" t="s">
        <v>40</v>
      </c>
      <c r="C42" s="2" t="s">
        <v>8</v>
      </c>
      <c r="D42" s="70" t="s">
        <v>39</v>
      </c>
      <c r="E42" s="10">
        <f>('MEDIO AMBIENTE'!M3*80000)</f>
        <v>115030588.2352944</v>
      </c>
      <c r="F42" s="73" t="s">
        <v>35</v>
      </c>
      <c r="G42" s="59" t="s">
        <v>78</v>
      </c>
    </row>
    <row r="43" spans="1:7" x14ac:dyDescent="0.2">
      <c r="A43" s="83"/>
      <c r="B43" s="83"/>
      <c r="C43" s="2" t="s">
        <v>12</v>
      </c>
      <c r="D43" s="70"/>
      <c r="E43" s="10">
        <f>('MEDIO AMBIENTE'!M4*80000)</f>
        <v>604752941.17647207</v>
      </c>
      <c r="F43" s="73"/>
      <c r="G43" s="71"/>
    </row>
    <row r="44" spans="1:7" x14ac:dyDescent="0.2">
      <c r="A44" s="83"/>
      <c r="B44" s="83"/>
      <c r="C44" s="2" t="s">
        <v>6</v>
      </c>
      <c r="D44" s="70"/>
      <c r="E44" s="10">
        <f>('MEDIO AMBIENTE'!M5*80000)</f>
        <v>357274752.92003763</v>
      </c>
      <c r="F44" s="73"/>
      <c r="G44" s="71"/>
    </row>
    <row r="45" spans="1:7" ht="25.5" x14ac:dyDescent="0.2">
      <c r="A45" s="83"/>
      <c r="B45" s="83"/>
      <c r="C45" s="2" t="s">
        <v>9</v>
      </c>
      <c r="D45" s="70"/>
      <c r="E45" s="10">
        <f>('MEDIO AMBIENTE'!M6*80000)</f>
        <v>1659603043.8272178</v>
      </c>
      <c r="F45" s="73"/>
      <c r="G45" s="71"/>
    </row>
    <row r="46" spans="1:7" x14ac:dyDescent="0.2">
      <c r="A46" s="83"/>
      <c r="B46" s="83"/>
      <c r="C46" s="2" t="s">
        <v>13</v>
      </c>
      <c r="D46" s="70"/>
      <c r="E46" s="10">
        <f>('MEDIO AMBIENTE'!M7*80000)</f>
        <v>627325725.63668489</v>
      </c>
      <c r="F46" s="73"/>
      <c r="G46" s="71"/>
    </row>
    <row r="47" spans="1:7" x14ac:dyDescent="0.2">
      <c r="A47" s="83"/>
      <c r="B47" s="83"/>
      <c r="C47" s="2" t="s">
        <v>14</v>
      </c>
      <c r="D47" s="70"/>
      <c r="E47" s="10">
        <f>('MEDIO AMBIENTE'!M8*80000)</f>
        <v>959113833.11795795</v>
      </c>
      <c r="F47" s="73"/>
      <c r="G47" s="71"/>
    </row>
    <row r="48" spans="1:7" x14ac:dyDescent="0.2">
      <c r="A48" s="83"/>
      <c r="B48" s="83"/>
      <c r="C48" s="2" t="s">
        <v>20</v>
      </c>
      <c r="D48" s="70"/>
      <c r="E48" s="10">
        <f>('MEDIO AMBIENTE'!M9*80000)</f>
        <v>1314772051.6446505</v>
      </c>
      <c r="F48" s="73"/>
      <c r="G48" s="71"/>
    </row>
    <row r="49" spans="1:9" x14ac:dyDescent="0.2">
      <c r="A49" s="83"/>
      <c r="B49" s="83"/>
      <c r="C49" s="2" t="s">
        <v>10</v>
      </c>
      <c r="D49" s="70"/>
      <c r="E49" s="10">
        <f>('MEDIO AMBIENTE'!M10*80000)</f>
        <v>683113209.23418093</v>
      </c>
      <c r="F49" s="73"/>
      <c r="G49" s="71"/>
    </row>
    <row r="50" spans="1:9" x14ac:dyDescent="0.2">
      <c r="A50" s="83"/>
      <c r="B50" s="83"/>
      <c r="C50" s="2" t="s">
        <v>16</v>
      </c>
      <c r="D50" s="70"/>
      <c r="E50" s="10">
        <f>('MEDIO AMBIENTE'!M11*80000)</f>
        <v>1234395011.5443523</v>
      </c>
      <c r="F50" s="73"/>
      <c r="G50" s="71"/>
    </row>
    <row r="51" spans="1:9" x14ac:dyDescent="0.2">
      <c r="A51" s="83"/>
      <c r="B51" s="83"/>
      <c r="C51" s="2" t="s">
        <v>7</v>
      </c>
      <c r="D51" s="70"/>
      <c r="E51" s="10">
        <f>('MEDIO AMBIENTE'!M12*80000)</f>
        <v>538273817.03470135</v>
      </c>
      <c r="F51" s="73"/>
      <c r="G51" s="71"/>
    </row>
    <row r="52" spans="1:9" x14ac:dyDescent="0.2">
      <c r="A52" s="83"/>
      <c r="B52" s="83"/>
      <c r="C52" s="2" t="s">
        <v>11</v>
      </c>
      <c r="D52" s="70"/>
      <c r="E52" s="10">
        <f>('MEDIO AMBIENTE'!M13*80000)</f>
        <v>1104270222.2222207</v>
      </c>
      <c r="F52" s="73"/>
      <c r="G52" s="71"/>
    </row>
    <row r="53" spans="1:9" x14ac:dyDescent="0.2">
      <c r="A53" s="83"/>
      <c r="B53" s="83"/>
      <c r="C53" s="2" t="s">
        <v>15</v>
      </c>
      <c r="D53" s="70"/>
      <c r="E53" s="10">
        <f>('MEDIO AMBIENTE'!M14*80000)</f>
        <v>1016497254.5884187</v>
      </c>
      <c r="F53" s="73"/>
      <c r="G53" s="71"/>
    </row>
    <row r="54" spans="1:9" x14ac:dyDescent="0.2">
      <c r="A54" s="93"/>
      <c r="B54" s="83"/>
      <c r="C54" s="2" t="s">
        <v>17</v>
      </c>
      <c r="D54" s="70"/>
      <c r="E54" s="10">
        <f>('MEDIO AMBIENTE'!M15*80000)</f>
        <v>443358608.69565225</v>
      </c>
      <c r="F54" s="73"/>
      <c r="G54" s="72"/>
    </row>
    <row r="55" spans="1:9" ht="64.5" customHeight="1" x14ac:dyDescent="0.2">
      <c r="A55" s="84"/>
      <c r="B55" s="85"/>
      <c r="C55" s="85"/>
      <c r="D55" s="85"/>
      <c r="E55" s="85"/>
      <c r="F55" s="85"/>
      <c r="G55" s="86"/>
      <c r="H55" s="33"/>
      <c r="I55" s="42"/>
    </row>
  </sheetData>
  <mergeCells count="21">
    <mergeCell ref="A55:G55"/>
    <mergeCell ref="A1:B1"/>
    <mergeCell ref="C1:E1"/>
    <mergeCell ref="F1:G1"/>
    <mergeCell ref="G2:H2"/>
    <mergeCell ref="D2:E2"/>
    <mergeCell ref="D3:D15"/>
    <mergeCell ref="F3:F15"/>
    <mergeCell ref="D16:D28"/>
    <mergeCell ref="F16:F28"/>
    <mergeCell ref="G3:G15"/>
    <mergeCell ref="G16:G28"/>
    <mergeCell ref="G29:G41"/>
    <mergeCell ref="G42:G54"/>
    <mergeCell ref="A3:A54"/>
    <mergeCell ref="B42:B54"/>
    <mergeCell ref="F29:F41"/>
    <mergeCell ref="B3:B41"/>
    <mergeCell ref="D29:D41"/>
    <mergeCell ref="D42:D54"/>
    <mergeCell ref="F42:F54"/>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9"/>
  <sheetViews>
    <sheetView showGridLines="0" zoomScaleNormal="100" zoomScaleSheetLayoutView="85" workbookViewId="0">
      <selection activeCell="J1" sqref="J1:M1"/>
    </sheetView>
  </sheetViews>
  <sheetFormatPr baseColWidth="10" defaultRowHeight="12.75" x14ac:dyDescent="0.2"/>
  <cols>
    <col min="1" max="1" width="11.42578125" style="39"/>
    <col min="2" max="2" width="12" style="39" customWidth="1"/>
    <col min="3" max="3" width="21.5703125" style="39" customWidth="1"/>
    <col min="4" max="4" width="7.7109375" style="39" customWidth="1"/>
    <col min="5" max="5" width="17.7109375" style="39" customWidth="1"/>
    <col min="6" max="6" width="19.28515625" style="39" customWidth="1"/>
    <col min="7" max="7" width="11.42578125" style="39"/>
    <col min="8" max="8" width="18.7109375" style="39" customWidth="1"/>
    <col min="9" max="9" width="15.28515625" style="39" customWidth="1"/>
    <col min="10" max="10" width="27.7109375" style="39" customWidth="1"/>
    <col min="11" max="12" width="11.5703125" style="39" bestFit="1" customWidth="1"/>
    <col min="13" max="13" width="13.42578125" style="39" bestFit="1" customWidth="1"/>
    <col min="14" max="16384" width="11.42578125" style="39"/>
  </cols>
  <sheetData>
    <row r="1" spans="1:13" ht="80.25" customHeight="1" x14ac:dyDescent="0.2">
      <c r="A1" s="84"/>
      <c r="B1" s="85"/>
      <c r="C1" s="115" t="s">
        <v>86</v>
      </c>
      <c r="D1" s="115"/>
      <c r="E1" s="115"/>
      <c r="F1" s="115"/>
      <c r="G1" s="85"/>
      <c r="H1" s="86"/>
      <c r="J1" s="112" t="s">
        <v>86</v>
      </c>
      <c r="K1" s="113"/>
      <c r="L1" s="113"/>
      <c r="M1" s="114"/>
    </row>
    <row r="2" spans="1:13" ht="51" customHeight="1" x14ac:dyDescent="0.2">
      <c r="A2" s="38" t="s">
        <v>0</v>
      </c>
      <c r="B2" s="38" t="s">
        <v>1</v>
      </c>
      <c r="C2" s="38" t="s">
        <v>3</v>
      </c>
      <c r="D2" s="91" t="s">
        <v>2</v>
      </c>
      <c r="E2" s="92"/>
      <c r="F2" s="38" t="s">
        <v>5</v>
      </c>
      <c r="G2" s="91" t="s">
        <v>2</v>
      </c>
      <c r="H2" s="92"/>
      <c r="J2" s="38" t="s">
        <v>3</v>
      </c>
      <c r="K2" s="38" t="s">
        <v>36</v>
      </c>
      <c r="L2" s="38" t="s">
        <v>37</v>
      </c>
      <c r="M2" s="38" t="s">
        <v>38</v>
      </c>
    </row>
    <row r="3" spans="1:13" ht="15" customHeight="1" x14ac:dyDescent="0.2">
      <c r="A3" s="82" t="s">
        <v>33</v>
      </c>
      <c r="B3" s="82" t="s">
        <v>34</v>
      </c>
      <c r="C3" s="2" t="s">
        <v>8</v>
      </c>
      <c r="D3" s="82" t="s">
        <v>70</v>
      </c>
      <c r="E3" s="12">
        <f>60826184*0.000367</f>
        <v>22323.209527999999</v>
      </c>
      <c r="F3" s="94" t="s">
        <v>32</v>
      </c>
      <c r="G3" s="12">
        <f>(E3/M3)</f>
        <v>15.525059809196492</v>
      </c>
      <c r="H3" s="73" t="s">
        <v>64</v>
      </c>
      <c r="J3" s="22" t="s">
        <v>8</v>
      </c>
      <c r="K3" s="23">
        <v>6111</v>
      </c>
      <c r="L3" s="24">
        <v>0.2352941176470594</v>
      </c>
      <c r="M3" s="25">
        <f>(K3*L3)</f>
        <v>1437.88235294118</v>
      </c>
    </row>
    <row r="4" spans="1:13" x14ac:dyDescent="0.2">
      <c r="A4" s="83"/>
      <c r="B4" s="83"/>
      <c r="C4" s="2" t="s">
        <v>12</v>
      </c>
      <c r="D4" s="83"/>
      <c r="E4" s="12">
        <f>203980160*0.000367</f>
        <v>74860.71871999999</v>
      </c>
      <c r="F4" s="95"/>
      <c r="G4" s="12">
        <f t="shared" ref="G4:G15" si="0">(E4/M4)</f>
        <v>9.9029820110496996</v>
      </c>
      <c r="H4" s="73"/>
      <c r="J4" s="22" t="s">
        <v>12</v>
      </c>
      <c r="K4" s="23">
        <v>9955</v>
      </c>
      <c r="L4" s="24">
        <v>0.75935828877005529</v>
      </c>
      <c r="M4" s="25">
        <f t="shared" ref="M4:M14" si="1">(K4*L4)</f>
        <v>7559.4117647059002</v>
      </c>
    </row>
    <row r="5" spans="1:13" x14ac:dyDescent="0.2">
      <c r="A5" s="83"/>
      <c r="B5" s="83"/>
      <c r="C5" s="2" t="s">
        <v>6</v>
      </c>
      <c r="D5" s="83"/>
      <c r="E5" s="12">
        <f>99687633*0.000367</f>
        <v>36585.361311000001</v>
      </c>
      <c r="F5" s="95"/>
      <c r="G5" s="12">
        <f t="shared" si="0"/>
        <v>8.1920955258068826</v>
      </c>
      <c r="H5" s="73"/>
      <c r="J5" s="22" t="s">
        <v>6</v>
      </c>
      <c r="K5" s="26">
        <v>23281.428571428569</v>
      </c>
      <c r="L5" s="24">
        <v>0.19182389937107011</v>
      </c>
      <c r="M5" s="25">
        <f t="shared" si="1"/>
        <v>4465.9344115004706</v>
      </c>
    </row>
    <row r="6" spans="1:13" x14ac:dyDescent="0.2">
      <c r="A6" s="83"/>
      <c r="B6" s="83"/>
      <c r="C6" s="2" t="s">
        <v>9</v>
      </c>
      <c r="D6" s="83"/>
      <c r="E6" s="12">
        <f>501895920*0.000367</f>
        <v>184195.80263999998</v>
      </c>
      <c r="F6" s="95"/>
      <c r="G6" s="12">
        <f t="shared" si="0"/>
        <v>8.8790293956186161</v>
      </c>
      <c r="H6" s="73"/>
      <c r="J6" s="22" t="s">
        <v>9</v>
      </c>
      <c r="K6" s="23">
        <v>41553</v>
      </c>
      <c r="L6" s="24">
        <v>0.49924284763651777</v>
      </c>
      <c r="M6" s="25">
        <f>(K6*L6)</f>
        <v>20745.038047840222</v>
      </c>
    </row>
    <row r="7" spans="1:13" x14ac:dyDescent="0.2">
      <c r="A7" s="83"/>
      <c r="B7" s="83"/>
      <c r="C7" s="2" t="s">
        <v>13</v>
      </c>
      <c r="D7" s="83"/>
      <c r="E7" s="12">
        <f>185315128*0.000367</f>
        <v>68010.651975999994</v>
      </c>
      <c r="F7" s="95"/>
      <c r="G7" s="12">
        <f t="shared" si="0"/>
        <v>8.6730894904046441</v>
      </c>
      <c r="H7" s="73"/>
      <c r="J7" s="22" t="s">
        <v>13</v>
      </c>
      <c r="K7" s="23">
        <v>17420</v>
      </c>
      <c r="L7" s="24">
        <v>0.4501476217255202</v>
      </c>
      <c r="M7" s="25">
        <f t="shared" si="1"/>
        <v>7841.5715704585618</v>
      </c>
    </row>
    <row r="8" spans="1:13" x14ac:dyDescent="0.2">
      <c r="A8" s="83"/>
      <c r="B8" s="83"/>
      <c r="C8" s="2" t="s">
        <v>14</v>
      </c>
      <c r="D8" s="83"/>
      <c r="E8" s="12">
        <f>377803715*0.000367</f>
        <v>138653.96340499999</v>
      </c>
      <c r="F8" s="95"/>
      <c r="G8" s="12">
        <f t="shared" si="0"/>
        <v>11.565172651446677</v>
      </c>
      <c r="H8" s="73"/>
      <c r="J8" s="22" t="s">
        <v>14</v>
      </c>
      <c r="K8" s="23">
        <v>29200</v>
      </c>
      <c r="L8" s="24">
        <v>0.41057955184844092</v>
      </c>
      <c r="M8" s="25">
        <f t="shared" si="1"/>
        <v>11988.922913974475</v>
      </c>
    </row>
    <row r="9" spans="1:13" x14ac:dyDescent="0.2">
      <c r="A9" s="83"/>
      <c r="B9" s="83"/>
      <c r="C9" s="2" t="s">
        <v>20</v>
      </c>
      <c r="D9" s="83"/>
      <c r="E9" s="12">
        <f>404489635*0.000367</f>
        <v>148447.69604499999</v>
      </c>
      <c r="F9" s="95"/>
      <c r="G9" s="12">
        <f t="shared" si="0"/>
        <v>9.0326042972578584</v>
      </c>
      <c r="H9" s="73"/>
      <c r="J9" s="22" t="s">
        <v>20</v>
      </c>
      <c r="K9" s="26">
        <v>24787.38095238095</v>
      </c>
      <c r="L9" s="24">
        <v>0.66302489468858139</v>
      </c>
      <c r="M9" s="25">
        <f t="shared" si="1"/>
        <v>16434.650645558129</v>
      </c>
    </row>
    <row r="10" spans="1:13" x14ac:dyDescent="0.2">
      <c r="A10" s="83"/>
      <c r="B10" s="83"/>
      <c r="C10" s="2" t="s">
        <v>10</v>
      </c>
      <c r="D10" s="83"/>
      <c r="E10" s="12">
        <f>196439450*0.000367</f>
        <v>72093.278149999998</v>
      </c>
      <c r="F10" s="95"/>
      <c r="G10" s="12">
        <f t="shared" si="0"/>
        <v>8.4429083994229011</v>
      </c>
      <c r="H10" s="73"/>
      <c r="J10" s="22" t="s">
        <v>10</v>
      </c>
      <c r="K10" s="23">
        <v>13800</v>
      </c>
      <c r="L10" s="24">
        <v>0.61876196488603352</v>
      </c>
      <c r="M10" s="25">
        <f t="shared" si="1"/>
        <v>8538.9151154272622</v>
      </c>
    </row>
    <row r="11" spans="1:13" x14ac:dyDescent="0.2">
      <c r="A11" s="83"/>
      <c r="B11" s="83"/>
      <c r="C11" s="2" t="s">
        <v>16</v>
      </c>
      <c r="D11" s="83"/>
      <c r="E11" s="12">
        <f>368992375*0.000367</f>
        <v>135420.20162499999</v>
      </c>
      <c r="F11" s="95"/>
      <c r="G11" s="12">
        <f t="shared" si="0"/>
        <v>8.7764581261925674</v>
      </c>
      <c r="H11" s="73"/>
      <c r="J11" s="22" t="s">
        <v>16</v>
      </c>
      <c r="K11" s="23">
        <v>21555</v>
      </c>
      <c r="L11" s="24">
        <v>0.7158402989702809</v>
      </c>
      <c r="M11" s="25">
        <f t="shared" si="1"/>
        <v>15429.937644304404</v>
      </c>
    </row>
    <row r="12" spans="1:13" x14ac:dyDescent="0.2">
      <c r="A12" s="83"/>
      <c r="B12" s="83"/>
      <c r="C12" s="2" t="s">
        <v>7</v>
      </c>
      <c r="D12" s="83"/>
      <c r="E12" s="12">
        <f>159068269*0.000367</f>
        <v>58378.054722999994</v>
      </c>
      <c r="F12" s="95"/>
      <c r="G12" s="12">
        <f t="shared" si="0"/>
        <v>8.6763357793769842</v>
      </c>
      <c r="H12" s="73"/>
      <c r="J12" s="22" t="s">
        <v>7</v>
      </c>
      <c r="K12" s="23">
        <v>18230</v>
      </c>
      <c r="L12" s="24">
        <v>0.36908517350157799</v>
      </c>
      <c r="M12" s="25">
        <f t="shared" si="1"/>
        <v>6728.4227129337669</v>
      </c>
    </row>
    <row r="13" spans="1:13" x14ac:dyDescent="0.2">
      <c r="A13" s="83"/>
      <c r="B13" s="83"/>
      <c r="C13" s="2" t="s">
        <v>11</v>
      </c>
      <c r="D13" s="83"/>
      <c r="E13" s="12">
        <f>284163683*0.000367</f>
        <v>104288.07166099999</v>
      </c>
      <c r="F13" s="95"/>
      <c r="G13" s="12">
        <f t="shared" si="0"/>
        <v>7.5552573681562745</v>
      </c>
      <c r="H13" s="73"/>
      <c r="J13" s="22" t="s">
        <v>11</v>
      </c>
      <c r="K13" s="23">
        <v>19824</v>
      </c>
      <c r="L13" s="24">
        <v>0.69629629629629541</v>
      </c>
      <c r="M13" s="25">
        <f t="shared" si="1"/>
        <v>13803.37777777776</v>
      </c>
    </row>
    <row r="14" spans="1:13" x14ac:dyDescent="0.2">
      <c r="A14" s="83"/>
      <c r="B14" s="83"/>
      <c r="C14" s="2" t="s">
        <v>15</v>
      </c>
      <c r="D14" s="83"/>
      <c r="E14" s="12">
        <f>246469225*0.000367</f>
        <v>90454.205575</v>
      </c>
      <c r="F14" s="95"/>
      <c r="G14" s="12">
        <f t="shared" si="0"/>
        <v>7.1188942354104077</v>
      </c>
      <c r="H14" s="73"/>
      <c r="J14" s="22" t="s">
        <v>15</v>
      </c>
      <c r="K14" s="23">
        <v>20117</v>
      </c>
      <c r="L14" s="24">
        <v>0.63161583150346645</v>
      </c>
      <c r="M14" s="25">
        <f t="shared" si="1"/>
        <v>12706.215682355234</v>
      </c>
    </row>
    <row r="15" spans="1:13" x14ac:dyDescent="0.2">
      <c r="A15" s="83"/>
      <c r="B15" s="83"/>
      <c r="C15" s="2" t="s">
        <v>17</v>
      </c>
      <c r="D15" s="83"/>
      <c r="E15" s="12">
        <f>134166601*0.000367</f>
        <v>49239.142566999995</v>
      </c>
      <c r="F15" s="95"/>
      <c r="G15" s="12">
        <f t="shared" si="0"/>
        <v>8.8847522707381419</v>
      </c>
      <c r="H15" s="73"/>
      <c r="J15" s="22" t="s">
        <v>17</v>
      </c>
      <c r="K15" s="23">
        <v>10448</v>
      </c>
      <c r="L15" s="24">
        <v>0.5304347826086957</v>
      </c>
      <c r="M15" s="25">
        <f>(K15*L15)</f>
        <v>5541.9826086956527</v>
      </c>
    </row>
    <row r="16" spans="1:13" x14ac:dyDescent="0.2">
      <c r="A16" s="83"/>
      <c r="B16" s="83"/>
      <c r="C16" s="21" t="s">
        <v>71</v>
      </c>
      <c r="D16" s="83"/>
      <c r="E16" s="18">
        <f>3223297983*0.000367</f>
        <v>1182950.3597609999</v>
      </c>
      <c r="F16" s="96"/>
      <c r="G16" s="15">
        <f>(E16/M16)</f>
        <v>8.8795245698136629</v>
      </c>
      <c r="H16" s="73"/>
      <c r="J16" s="22" t="s">
        <v>72</v>
      </c>
      <c r="K16" s="27"/>
      <c r="L16" s="28"/>
      <c r="M16" s="22">
        <f>SUM(M3:M15)</f>
        <v>133222.26324847303</v>
      </c>
    </row>
    <row r="17" spans="1:14" ht="15" customHeight="1" x14ac:dyDescent="0.2">
      <c r="A17" s="83"/>
      <c r="B17" s="83"/>
      <c r="C17" s="2" t="s">
        <v>8</v>
      </c>
      <c r="D17" s="82" t="s">
        <v>44</v>
      </c>
      <c r="E17" s="12">
        <f>(E3*0.0033)</f>
        <v>73.666591442399991</v>
      </c>
      <c r="F17" s="94" t="s">
        <v>43</v>
      </c>
      <c r="G17" s="16">
        <f>(E17/M3)</f>
        <v>5.1232697370348419E-2</v>
      </c>
      <c r="H17" s="73" t="s">
        <v>65</v>
      </c>
      <c r="J17" s="103"/>
      <c r="K17" s="104"/>
      <c r="L17" s="104"/>
      <c r="M17" s="105"/>
    </row>
    <row r="18" spans="1:14" x14ac:dyDescent="0.2">
      <c r="A18" s="83"/>
      <c r="B18" s="83"/>
      <c r="C18" s="2" t="s">
        <v>12</v>
      </c>
      <c r="D18" s="83"/>
      <c r="E18" s="12">
        <f t="shared" ref="E18:E29" si="2">(E4*0.0033)</f>
        <v>247.04037177599997</v>
      </c>
      <c r="F18" s="95"/>
      <c r="G18" s="16">
        <f t="shared" ref="G18:G30" si="3">(E18/M4)</f>
        <v>3.2679840636464008E-2</v>
      </c>
      <c r="H18" s="73"/>
      <c r="J18" s="106"/>
      <c r="K18" s="107"/>
      <c r="L18" s="107"/>
      <c r="M18" s="108"/>
    </row>
    <row r="19" spans="1:14" x14ac:dyDescent="0.2">
      <c r="A19" s="83"/>
      <c r="B19" s="83"/>
      <c r="C19" s="2" t="s">
        <v>6</v>
      </c>
      <c r="D19" s="83"/>
      <c r="E19" s="12">
        <f t="shared" si="2"/>
        <v>120.73169232630001</v>
      </c>
      <c r="F19" s="95"/>
      <c r="G19" s="16">
        <f t="shared" si="3"/>
        <v>2.7033915235162714E-2</v>
      </c>
      <c r="H19" s="73"/>
      <c r="J19" s="109"/>
      <c r="K19" s="110"/>
      <c r="L19" s="110"/>
      <c r="M19" s="111"/>
    </row>
    <row r="20" spans="1:14" x14ac:dyDescent="0.2">
      <c r="A20" s="83"/>
      <c r="B20" s="83"/>
      <c r="C20" s="2" t="s">
        <v>9</v>
      </c>
      <c r="D20" s="83"/>
      <c r="E20" s="12">
        <f t="shared" si="2"/>
        <v>607.84614871199994</v>
      </c>
      <c r="F20" s="95"/>
      <c r="G20" s="16">
        <f t="shared" si="3"/>
        <v>2.9300797005541435E-2</v>
      </c>
      <c r="H20" s="73"/>
      <c r="J20" s="34"/>
      <c r="K20" s="35"/>
      <c r="L20" s="34"/>
      <c r="M20" s="34"/>
      <c r="N20" s="42"/>
    </row>
    <row r="21" spans="1:14" x14ac:dyDescent="0.2">
      <c r="A21" s="83"/>
      <c r="B21" s="83"/>
      <c r="C21" s="2" t="s">
        <v>13</v>
      </c>
      <c r="D21" s="83"/>
      <c r="E21" s="12">
        <f t="shared" si="2"/>
        <v>224.43515152079999</v>
      </c>
      <c r="F21" s="95"/>
      <c r="G21" s="16">
        <f t="shared" si="3"/>
        <v>2.8621195318335329E-2</v>
      </c>
      <c r="H21" s="73"/>
      <c r="J21" s="42"/>
      <c r="K21" s="42"/>
      <c r="M21" s="42"/>
    </row>
    <row r="22" spans="1:14" x14ac:dyDescent="0.2">
      <c r="A22" s="83"/>
      <c r="B22" s="83"/>
      <c r="C22" s="2" t="s">
        <v>14</v>
      </c>
      <c r="D22" s="83"/>
      <c r="E22" s="12">
        <f t="shared" si="2"/>
        <v>457.55807923649996</v>
      </c>
      <c r="F22" s="95"/>
      <c r="G22" s="16">
        <f t="shared" si="3"/>
        <v>3.816506974977403E-2</v>
      </c>
      <c r="H22" s="73"/>
    </row>
    <row r="23" spans="1:14" x14ac:dyDescent="0.2">
      <c r="A23" s="83"/>
      <c r="B23" s="83"/>
      <c r="C23" s="2" t="s">
        <v>20</v>
      </c>
      <c r="D23" s="83"/>
      <c r="E23" s="12">
        <f t="shared" si="2"/>
        <v>489.87739694849995</v>
      </c>
      <c r="F23" s="95"/>
      <c r="G23" s="16">
        <f t="shared" si="3"/>
        <v>2.9807594180950931E-2</v>
      </c>
      <c r="H23" s="73"/>
    </row>
    <row r="24" spans="1:14" x14ac:dyDescent="0.2">
      <c r="A24" s="83"/>
      <c r="B24" s="83"/>
      <c r="C24" s="2" t="s">
        <v>10</v>
      </c>
      <c r="D24" s="83"/>
      <c r="E24" s="12">
        <f t="shared" si="2"/>
        <v>237.90781789499999</v>
      </c>
      <c r="F24" s="95"/>
      <c r="G24" s="16">
        <f t="shared" si="3"/>
        <v>2.7861597718095571E-2</v>
      </c>
      <c r="H24" s="73"/>
    </row>
    <row r="25" spans="1:14" x14ac:dyDescent="0.2">
      <c r="A25" s="83"/>
      <c r="B25" s="83"/>
      <c r="C25" s="2" t="s">
        <v>16</v>
      </c>
      <c r="D25" s="83"/>
      <c r="E25" s="12">
        <f t="shared" si="2"/>
        <v>446.88666536249997</v>
      </c>
      <c r="F25" s="95"/>
      <c r="G25" s="16">
        <f t="shared" si="3"/>
        <v>2.8962311816435472E-2</v>
      </c>
      <c r="H25" s="73"/>
    </row>
    <row r="26" spans="1:14" x14ac:dyDescent="0.2">
      <c r="A26" s="83"/>
      <c r="B26" s="83"/>
      <c r="C26" s="2" t="s">
        <v>7</v>
      </c>
      <c r="D26" s="83"/>
      <c r="E26" s="12">
        <f t="shared" si="2"/>
        <v>192.64758058589999</v>
      </c>
      <c r="F26" s="95"/>
      <c r="G26" s="16">
        <f t="shared" si="3"/>
        <v>2.8631908071944049E-2</v>
      </c>
      <c r="H26" s="73"/>
    </row>
    <row r="27" spans="1:14" x14ac:dyDescent="0.2">
      <c r="A27" s="83"/>
      <c r="B27" s="83"/>
      <c r="C27" s="2" t="s">
        <v>11</v>
      </c>
      <c r="D27" s="83"/>
      <c r="E27" s="12">
        <f t="shared" si="2"/>
        <v>344.15063648129995</v>
      </c>
      <c r="F27" s="95"/>
      <c r="G27" s="16">
        <f t="shared" si="3"/>
        <v>2.4932349314915704E-2</v>
      </c>
      <c r="H27" s="73"/>
    </row>
    <row r="28" spans="1:14" x14ac:dyDescent="0.2">
      <c r="A28" s="83"/>
      <c r="B28" s="83"/>
      <c r="C28" s="2" t="s">
        <v>15</v>
      </c>
      <c r="D28" s="83"/>
      <c r="E28" s="12">
        <f t="shared" si="2"/>
        <v>298.49887839749999</v>
      </c>
      <c r="F28" s="95"/>
      <c r="G28" s="16">
        <f t="shared" si="3"/>
        <v>2.3492350976854346E-2</v>
      </c>
      <c r="H28" s="73"/>
    </row>
    <row r="29" spans="1:14" x14ac:dyDescent="0.2">
      <c r="A29" s="83"/>
      <c r="B29" s="83"/>
      <c r="C29" s="2" t="s">
        <v>17</v>
      </c>
      <c r="D29" s="83"/>
      <c r="E29" s="12">
        <f t="shared" si="2"/>
        <v>162.48917047109998</v>
      </c>
      <c r="F29" s="95"/>
      <c r="G29" s="16">
        <f t="shared" si="3"/>
        <v>2.9319682493435868E-2</v>
      </c>
      <c r="H29" s="73"/>
    </row>
    <row r="30" spans="1:14" x14ac:dyDescent="0.2">
      <c r="A30" s="83"/>
      <c r="B30" s="83"/>
      <c r="C30" s="21" t="s">
        <v>71</v>
      </c>
      <c r="D30" s="83"/>
      <c r="E30" s="18">
        <f>(E16*0.0033)</f>
        <v>3903.7361872112997</v>
      </c>
      <c r="F30" s="96"/>
      <c r="G30" s="17">
        <f t="shared" si="3"/>
        <v>2.9302431080385084E-2</v>
      </c>
      <c r="H30" s="73"/>
    </row>
    <row r="31" spans="1:14" ht="15" customHeight="1" x14ac:dyDescent="0.2">
      <c r="A31" s="83"/>
      <c r="B31" s="83"/>
      <c r="C31" s="2" t="s">
        <v>8</v>
      </c>
      <c r="D31" s="82" t="s">
        <v>45</v>
      </c>
      <c r="E31" s="19">
        <f>E17*70000*(1.1)^7</f>
        <v>10048874.250976304</v>
      </c>
      <c r="F31" s="94" t="s">
        <v>46</v>
      </c>
      <c r="G31" s="97"/>
      <c r="H31" s="98"/>
    </row>
    <row r="32" spans="1:14" x14ac:dyDescent="0.2">
      <c r="A32" s="83"/>
      <c r="B32" s="83"/>
      <c r="C32" s="2" t="s">
        <v>12</v>
      </c>
      <c r="D32" s="83"/>
      <c r="E32" s="19">
        <f t="shared" ref="E32:E43" si="4">E18*70000*(1.1)^7</f>
        <v>33698825.780917421</v>
      </c>
      <c r="F32" s="95"/>
      <c r="G32" s="99"/>
      <c r="H32" s="100"/>
    </row>
    <row r="33" spans="1:8" x14ac:dyDescent="0.2">
      <c r="A33" s="83"/>
      <c r="B33" s="83"/>
      <c r="C33" s="2" t="s">
        <v>6</v>
      </c>
      <c r="D33" s="83"/>
      <c r="E33" s="19">
        <f t="shared" si="4"/>
        <v>16469033.934373982</v>
      </c>
      <c r="F33" s="95"/>
      <c r="G33" s="99"/>
      <c r="H33" s="100"/>
    </row>
    <row r="34" spans="1:8" x14ac:dyDescent="0.2">
      <c r="A34" s="83"/>
      <c r="B34" s="83"/>
      <c r="C34" s="2" t="s">
        <v>9</v>
      </c>
      <c r="D34" s="83"/>
      <c r="E34" s="19">
        <f t="shared" si="4"/>
        <v>82916412.891495258</v>
      </c>
      <c r="F34" s="95"/>
      <c r="G34" s="99"/>
      <c r="H34" s="100"/>
    </row>
    <row r="35" spans="1:8" x14ac:dyDescent="0.2">
      <c r="A35" s="83"/>
      <c r="B35" s="83"/>
      <c r="C35" s="2" t="s">
        <v>13</v>
      </c>
      <c r="D35" s="83"/>
      <c r="E35" s="19">
        <f t="shared" si="4"/>
        <v>30615243.232677195</v>
      </c>
      <c r="F35" s="95"/>
      <c r="G35" s="99"/>
      <c r="H35" s="100"/>
    </row>
    <row r="36" spans="1:8" x14ac:dyDescent="0.2">
      <c r="A36" s="83"/>
      <c r="B36" s="83"/>
      <c r="C36" s="2" t="s">
        <v>14</v>
      </c>
      <c r="D36" s="83"/>
      <c r="E36" s="19">
        <f t="shared" si="4"/>
        <v>62415587.72759261</v>
      </c>
      <c r="F36" s="95"/>
      <c r="G36" s="99"/>
      <c r="H36" s="100"/>
    </row>
    <row r="37" spans="1:8" x14ac:dyDescent="0.2">
      <c r="A37" s="83"/>
      <c r="B37" s="83"/>
      <c r="C37" s="2" t="s">
        <v>20</v>
      </c>
      <c r="D37" s="83"/>
      <c r="E37" s="19">
        <f t="shared" si="4"/>
        <v>66824272.223592125</v>
      </c>
      <c r="F37" s="95"/>
      <c r="G37" s="99"/>
      <c r="H37" s="100"/>
    </row>
    <row r="38" spans="1:8" x14ac:dyDescent="0.2">
      <c r="A38" s="83"/>
      <c r="B38" s="83"/>
      <c r="C38" s="2" t="s">
        <v>10</v>
      </c>
      <c r="D38" s="83"/>
      <c r="E38" s="19">
        <f t="shared" si="4"/>
        <v>32453052.306897096</v>
      </c>
      <c r="F38" s="95"/>
      <c r="G38" s="99"/>
      <c r="H38" s="100"/>
    </row>
    <row r="39" spans="1:8" x14ac:dyDescent="0.2">
      <c r="A39" s="83"/>
      <c r="B39" s="83"/>
      <c r="C39" s="2" t="s">
        <v>16</v>
      </c>
      <c r="D39" s="83"/>
      <c r="E39" s="19">
        <f t="shared" si="4"/>
        <v>60959898.058771737</v>
      </c>
      <c r="F39" s="95"/>
      <c r="G39" s="99"/>
      <c r="H39" s="100"/>
    </row>
    <row r="40" spans="1:8" x14ac:dyDescent="0.2">
      <c r="A40" s="83"/>
      <c r="B40" s="83"/>
      <c r="C40" s="2" t="s">
        <v>7</v>
      </c>
      <c r="D40" s="83"/>
      <c r="E40" s="19">
        <f t="shared" si="4"/>
        <v>26279094.419296008</v>
      </c>
      <c r="F40" s="95"/>
      <c r="G40" s="99"/>
      <c r="H40" s="100"/>
    </row>
    <row r="41" spans="1:8" x14ac:dyDescent="0.2">
      <c r="A41" s="83"/>
      <c r="B41" s="83"/>
      <c r="C41" s="2" t="s">
        <v>11</v>
      </c>
      <c r="D41" s="83"/>
      <c r="E41" s="19">
        <f t="shared" si="4"/>
        <v>46945656.120089538</v>
      </c>
      <c r="F41" s="95"/>
      <c r="G41" s="99"/>
      <c r="H41" s="100"/>
    </row>
    <row r="42" spans="1:8" x14ac:dyDescent="0.2">
      <c r="A42" s="83"/>
      <c r="B42" s="83"/>
      <c r="C42" s="2" t="s">
        <v>15</v>
      </c>
      <c r="D42" s="83"/>
      <c r="E42" s="19">
        <f t="shared" si="4"/>
        <v>40718290.806482039</v>
      </c>
      <c r="F42" s="95"/>
      <c r="G42" s="99"/>
      <c r="H42" s="100"/>
    </row>
    <row r="43" spans="1:8" x14ac:dyDescent="0.2">
      <c r="A43" s="83"/>
      <c r="B43" s="83"/>
      <c r="C43" s="2" t="s">
        <v>17</v>
      </c>
      <c r="D43" s="83"/>
      <c r="E43" s="19">
        <f t="shared" si="4"/>
        <v>22165179.754329346</v>
      </c>
      <c r="F43" s="95"/>
      <c r="G43" s="99"/>
      <c r="H43" s="100"/>
    </row>
    <row r="44" spans="1:8" x14ac:dyDescent="0.2">
      <c r="A44" s="83"/>
      <c r="B44" s="93"/>
      <c r="C44" s="21" t="s">
        <v>71</v>
      </c>
      <c r="D44" s="83"/>
      <c r="E44" s="20">
        <f>E30*70000*(1.1)^7</f>
        <v>532509422.33352262</v>
      </c>
      <c r="F44" s="96"/>
      <c r="G44" s="101"/>
      <c r="H44" s="102"/>
    </row>
    <row r="45" spans="1:8" ht="15" customHeight="1" x14ac:dyDescent="0.2">
      <c r="A45" s="82" t="s">
        <v>41</v>
      </c>
      <c r="B45" s="82" t="s">
        <v>42</v>
      </c>
      <c r="C45" s="2" t="s">
        <v>8</v>
      </c>
      <c r="D45" s="82" t="s">
        <v>79</v>
      </c>
      <c r="E45" s="12">
        <f t="shared" ref="E45:E58" si="5">(E3*0.2929)</f>
        <v>6538.4680707511998</v>
      </c>
      <c r="F45" s="82" t="s">
        <v>80</v>
      </c>
      <c r="G45" s="12">
        <f>(E45/M3)</f>
        <v>4.5472900181136522</v>
      </c>
      <c r="H45" s="73" t="s">
        <v>66</v>
      </c>
    </row>
    <row r="46" spans="1:8" x14ac:dyDescent="0.2">
      <c r="A46" s="83"/>
      <c r="B46" s="83"/>
      <c r="C46" s="2" t="s">
        <v>12</v>
      </c>
      <c r="D46" s="83"/>
      <c r="E46" s="12">
        <f t="shared" si="5"/>
        <v>21926.704513087996</v>
      </c>
      <c r="F46" s="83"/>
      <c r="G46" s="12">
        <f t="shared" ref="G46:G58" si="6">(E46/M4)</f>
        <v>2.9005834310364569</v>
      </c>
      <c r="H46" s="70"/>
    </row>
    <row r="47" spans="1:8" x14ac:dyDescent="0.2">
      <c r="A47" s="83"/>
      <c r="B47" s="83"/>
      <c r="C47" s="2" t="s">
        <v>6</v>
      </c>
      <c r="D47" s="83"/>
      <c r="E47" s="12">
        <f t="shared" si="5"/>
        <v>10715.852327991899</v>
      </c>
      <c r="F47" s="83"/>
      <c r="G47" s="12">
        <f t="shared" si="6"/>
        <v>2.3994647795088357</v>
      </c>
      <c r="H47" s="70"/>
    </row>
    <row r="48" spans="1:8" x14ac:dyDescent="0.2">
      <c r="A48" s="83"/>
      <c r="B48" s="83"/>
      <c r="C48" s="2" t="s">
        <v>9</v>
      </c>
      <c r="D48" s="83"/>
      <c r="E48" s="12">
        <f t="shared" si="5"/>
        <v>53950.950593255991</v>
      </c>
      <c r="F48" s="83"/>
      <c r="G48" s="12">
        <f t="shared" si="6"/>
        <v>2.6006677099766926</v>
      </c>
      <c r="H48" s="70"/>
    </row>
    <row r="49" spans="1:8" x14ac:dyDescent="0.2">
      <c r="A49" s="83"/>
      <c r="B49" s="83"/>
      <c r="C49" s="2" t="s">
        <v>13</v>
      </c>
      <c r="D49" s="83"/>
      <c r="E49" s="12">
        <f t="shared" si="5"/>
        <v>19920.319963770398</v>
      </c>
      <c r="F49" s="83"/>
      <c r="G49" s="12">
        <f t="shared" si="6"/>
        <v>2.5403479117395205</v>
      </c>
      <c r="H49" s="70"/>
    </row>
    <row r="50" spans="1:8" x14ac:dyDescent="0.2">
      <c r="A50" s="83"/>
      <c r="B50" s="83"/>
      <c r="C50" s="2" t="s">
        <v>14</v>
      </c>
      <c r="D50" s="83"/>
      <c r="E50" s="12">
        <f t="shared" si="5"/>
        <v>40611.745881324496</v>
      </c>
      <c r="F50" s="83"/>
      <c r="G50" s="12">
        <f t="shared" si="6"/>
        <v>3.3874390696087313</v>
      </c>
      <c r="H50" s="70"/>
    </row>
    <row r="51" spans="1:8" x14ac:dyDescent="0.2">
      <c r="A51" s="83"/>
      <c r="B51" s="83"/>
      <c r="C51" s="2" t="s">
        <v>20</v>
      </c>
      <c r="D51" s="83"/>
      <c r="E51" s="12">
        <f t="shared" si="5"/>
        <v>43480.330171580499</v>
      </c>
      <c r="F51" s="83"/>
      <c r="G51" s="12">
        <f t="shared" si="6"/>
        <v>2.6456497986668266</v>
      </c>
      <c r="H51" s="70"/>
    </row>
    <row r="52" spans="1:8" x14ac:dyDescent="0.2">
      <c r="A52" s="83"/>
      <c r="B52" s="83"/>
      <c r="C52" s="2" t="s">
        <v>10</v>
      </c>
      <c r="D52" s="83"/>
      <c r="E52" s="12">
        <f t="shared" si="5"/>
        <v>21116.121170135</v>
      </c>
      <c r="F52" s="83"/>
      <c r="G52" s="12">
        <f t="shared" si="6"/>
        <v>2.4729278701909676</v>
      </c>
      <c r="H52" s="70"/>
    </row>
    <row r="53" spans="1:8" x14ac:dyDescent="0.2">
      <c r="A53" s="83"/>
      <c r="B53" s="83"/>
      <c r="C53" s="2" t="s">
        <v>16</v>
      </c>
      <c r="D53" s="83"/>
      <c r="E53" s="12">
        <f t="shared" si="5"/>
        <v>39664.577055962494</v>
      </c>
      <c r="F53" s="83"/>
      <c r="G53" s="12">
        <f t="shared" si="6"/>
        <v>2.570624585161803</v>
      </c>
      <c r="H53" s="70"/>
    </row>
    <row r="54" spans="1:8" x14ac:dyDescent="0.2">
      <c r="A54" s="83"/>
      <c r="B54" s="83"/>
      <c r="C54" s="2" t="s">
        <v>7</v>
      </c>
      <c r="D54" s="83"/>
      <c r="E54" s="12">
        <f t="shared" si="5"/>
        <v>17098.932228366699</v>
      </c>
      <c r="F54" s="83"/>
      <c r="G54" s="12">
        <f t="shared" si="6"/>
        <v>2.5412987497795188</v>
      </c>
      <c r="H54" s="70"/>
    </row>
    <row r="55" spans="1:8" x14ac:dyDescent="0.2">
      <c r="A55" s="83"/>
      <c r="B55" s="83"/>
      <c r="C55" s="2" t="s">
        <v>11</v>
      </c>
      <c r="D55" s="83"/>
      <c r="E55" s="12">
        <f t="shared" si="5"/>
        <v>30545.976189506899</v>
      </c>
      <c r="F55" s="83"/>
      <c r="G55" s="12">
        <f t="shared" si="6"/>
        <v>2.2129348831329727</v>
      </c>
      <c r="H55" s="70"/>
    </row>
    <row r="56" spans="1:8" x14ac:dyDescent="0.2">
      <c r="A56" s="83"/>
      <c r="B56" s="83"/>
      <c r="C56" s="2" t="s">
        <v>15</v>
      </c>
      <c r="D56" s="83"/>
      <c r="E56" s="12">
        <f t="shared" si="5"/>
        <v>26494.0368129175</v>
      </c>
      <c r="F56" s="83"/>
      <c r="G56" s="12">
        <f t="shared" si="6"/>
        <v>2.0851241215517087</v>
      </c>
      <c r="H56" s="70"/>
    </row>
    <row r="57" spans="1:8" x14ac:dyDescent="0.2">
      <c r="A57" s="83"/>
      <c r="B57" s="83"/>
      <c r="C57" s="2" t="s">
        <v>17</v>
      </c>
      <c r="D57" s="83"/>
      <c r="E57" s="12">
        <f t="shared" si="5"/>
        <v>14422.144857874298</v>
      </c>
      <c r="F57" s="83"/>
      <c r="G57" s="12">
        <f t="shared" si="6"/>
        <v>2.6023439400992019</v>
      </c>
      <c r="H57" s="70"/>
    </row>
    <row r="58" spans="1:8" x14ac:dyDescent="0.2">
      <c r="A58" s="83"/>
      <c r="B58" s="83"/>
      <c r="C58" s="21" t="s">
        <v>71</v>
      </c>
      <c r="D58" s="83"/>
      <c r="E58" s="18">
        <f t="shared" si="5"/>
        <v>346486.16037399689</v>
      </c>
      <c r="F58" s="83"/>
      <c r="G58" s="12">
        <f t="shared" si="6"/>
        <v>2.6008127464984216</v>
      </c>
      <c r="H58" s="70"/>
    </row>
    <row r="59" spans="1:8" ht="67.5" customHeight="1" x14ac:dyDescent="0.2">
      <c r="A59" s="78"/>
      <c r="B59" s="79"/>
      <c r="C59" s="79"/>
      <c r="D59" s="79"/>
      <c r="E59" s="79"/>
      <c r="F59" s="79"/>
      <c r="G59" s="79"/>
      <c r="H59" s="80"/>
    </row>
  </sheetData>
  <mergeCells count="23">
    <mergeCell ref="J17:M19"/>
    <mergeCell ref="J1:M1"/>
    <mergeCell ref="C1:F1"/>
    <mergeCell ref="G1:H1"/>
    <mergeCell ref="A1:B1"/>
    <mergeCell ref="G2:H2"/>
    <mergeCell ref="H17:H30"/>
    <mergeCell ref="A59:H59"/>
    <mergeCell ref="D2:E2"/>
    <mergeCell ref="D3:D16"/>
    <mergeCell ref="F3:F16"/>
    <mergeCell ref="D45:D58"/>
    <mergeCell ref="A45:A58"/>
    <mergeCell ref="B45:B58"/>
    <mergeCell ref="F17:F30"/>
    <mergeCell ref="D31:D44"/>
    <mergeCell ref="B3:B44"/>
    <mergeCell ref="A3:A44"/>
    <mergeCell ref="F45:F58"/>
    <mergeCell ref="D17:D30"/>
    <mergeCell ref="H45:H58"/>
    <mergeCell ref="H3:H16"/>
    <mergeCell ref="F31:H44"/>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INTRODUCCIÓN</vt:lpstr>
      <vt:lpstr>SOCIAL I</vt:lpstr>
      <vt:lpstr>SOCIAL II</vt:lpstr>
      <vt:lpstr>ECONÓMICO</vt:lpstr>
      <vt:lpstr>MEDIO AMBIENTE</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Ángela Castillo</dc:creator>
  <cp:lastModifiedBy>AP</cp:lastModifiedBy>
  <dcterms:created xsi:type="dcterms:W3CDTF">2013-12-10T06:34:27Z</dcterms:created>
  <dcterms:modified xsi:type="dcterms:W3CDTF">2014-04-29T21:24:36Z</dcterms:modified>
</cp:coreProperties>
</file>