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740" activeTab="10"/>
  </bookViews>
  <sheets>
    <sheet name="Iluminación" sheetId="1" r:id="rId1"/>
    <sheet name="Refrigeración" sheetId="2" r:id="rId2"/>
    <sheet name="Ambiente" sheetId="3" r:id="rId3"/>
    <sheet name="Calefacción" sheetId="4" r:id="rId4"/>
    <sheet name="Estufas" sheetId="5" r:id="rId5"/>
    <sheet name="Gas" sheetId="6" r:id="rId6"/>
    <sheet name="Carbón" sheetId="7" r:id="rId7"/>
    <sheet name="Leña" sheetId="8" r:id="rId8"/>
    <sheet name="Hornos" sheetId="9" r:id="rId9"/>
    <sheet name="Aparatos" sheetId="10" r:id="rId10"/>
    <sheet name="resultados" sheetId="11" r:id="rId11"/>
  </sheets>
  <calcPr calcId="145621"/>
</workbook>
</file>

<file path=xl/calcChain.xml><?xml version="1.0" encoding="utf-8"?>
<calcChain xmlns="http://schemas.openxmlformats.org/spreadsheetml/2006/main">
  <c r="H4" i="8" l="1"/>
  <c r="J4" i="8"/>
  <c r="K4" i="8" s="1"/>
  <c r="H5" i="8"/>
  <c r="J5" i="8" s="1"/>
  <c r="K5" i="8" s="1"/>
  <c r="H6" i="8"/>
  <c r="J6" i="8" s="1"/>
  <c r="K6" i="8" s="1"/>
  <c r="H7" i="8"/>
  <c r="J7" i="8" s="1"/>
  <c r="K7" i="8" s="1"/>
  <c r="H8" i="8"/>
  <c r="J8" i="8" s="1"/>
  <c r="K8" i="8" s="1"/>
  <c r="H9" i="8"/>
  <c r="J9" i="8" s="1"/>
  <c r="K9" i="8" s="1"/>
  <c r="H10" i="8"/>
  <c r="J10" i="8" s="1"/>
  <c r="K10" i="8" s="1"/>
  <c r="H11" i="8"/>
  <c r="J11" i="8" s="1"/>
  <c r="K11" i="8" s="1"/>
  <c r="H12" i="8"/>
  <c r="J12" i="8"/>
  <c r="K12" i="8" s="1"/>
  <c r="H13" i="8"/>
  <c r="J13" i="8" s="1"/>
  <c r="K13" i="8" s="1"/>
  <c r="H14" i="8"/>
  <c r="J14" i="8" s="1"/>
  <c r="K14" i="8" s="1"/>
  <c r="H15" i="8"/>
  <c r="J15" i="8" s="1"/>
  <c r="K15" i="8" s="1"/>
  <c r="H16" i="8"/>
  <c r="J16" i="8" s="1"/>
  <c r="K16" i="8" s="1"/>
  <c r="I17" i="8"/>
  <c r="H21" i="8"/>
  <c r="J21" i="8"/>
  <c r="H22" i="8"/>
  <c r="J22" i="8"/>
  <c r="H23" i="8"/>
  <c r="J23" i="8"/>
  <c r="H24" i="8"/>
  <c r="J24" i="8"/>
  <c r="H25" i="8"/>
  <c r="J25" i="8"/>
  <c r="H26" i="8"/>
  <c r="J26" i="8"/>
  <c r="H27" i="8"/>
  <c r="J27" i="8"/>
  <c r="H28" i="8"/>
  <c r="J28" i="8"/>
  <c r="H29" i="8"/>
  <c r="J29" i="8"/>
  <c r="H30" i="8"/>
  <c r="J30" i="8"/>
  <c r="H31" i="8"/>
  <c r="J31" i="8"/>
  <c r="H32" i="8"/>
  <c r="J32" i="8"/>
  <c r="H33" i="8"/>
  <c r="J33" i="8"/>
  <c r="I34" i="8"/>
  <c r="J34" i="8" l="1"/>
  <c r="K17" i="8"/>
  <c r="J17" i="8"/>
  <c r="I4" i="11"/>
  <c r="I5" i="6" l="1"/>
  <c r="I6" i="6"/>
  <c r="I7" i="6"/>
  <c r="I8" i="6"/>
  <c r="I9" i="6"/>
  <c r="I10" i="6"/>
  <c r="I11" i="6"/>
  <c r="I12" i="6"/>
  <c r="I13" i="6"/>
  <c r="I14" i="6"/>
  <c r="I15" i="6"/>
  <c r="I16" i="6"/>
  <c r="I4" i="6"/>
  <c r="I30" i="3" l="1"/>
  <c r="I5" i="11"/>
  <c r="J5" i="11" s="1"/>
  <c r="K5" i="11" s="1"/>
  <c r="I6" i="11"/>
  <c r="J6" i="11" s="1"/>
  <c r="K6" i="11" s="1"/>
  <c r="I7" i="11"/>
  <c r="J7" i="11" s="1"/>
  <c r="K7" i="11" s="1"/>
  <c r="I8" i="11"/>
  <c r="J8" i="11" s="1"/>
  <c r="K8" i="11" s="1"/>
  <c r="I9" i="11"/>
  <c r="J9" i="11" s="1"/>
  <c r="K9" i="11" s="1"/>
  <c r="I10" i="11"/>
  <c r="J10" i="11" s="1"/>
  <c r="K10" i="11" s="1"/>
  <c r="I11" i="11"/>
  <c r="J11" i="11" s="1"/>
  <c r="K11" i="11" s="1"/>
  <c r="I12" i="11"/>
  <c r="J12" i="11" s="1"/>
  <c r="K12" i="11" s="1"/>
  <c r="I13" i="11"/>
  <c r="J13" i="11" s="1"/>
  <c r="K13" i="11" s="1"/>
  <c r="I14" i="11"/>
  <c r="J14" i="11" s="1"/>
  <c r="I15" i="11"/>
  <c r="J15" i="11" s="1"/>
  <c r="K15" i="11" s="1"/>
  <c r="I16" i="11"/>
  <c r="J16" i="11" s="1"/>
  <c r="K16" i="11" s="1"/>
  <c r="J4" i="11"/>
  <c r="H17" i="11"/>
  <c r="I4" i="2"/>
  <c r="K4" i="2" s="1"/>
  <c r="AB4" i="11" s="1"/>
  <c r="I6" i="5"/>
  <c r="K6" i="5"/>
  <c r="I5" i="5"/>
  <c r="K5" i="5" s="1"/>
  <c r="I7" i="5"/>
  <c r="K7" i="5" s="1"/>
  <c r="I8" i="5"/>
  <c r="K8" i="5"/>
  <c r="I9" i="5"/>
  <c r="K9" i="5"/>
  <c r="AE9" i="11" s="1"/>
  <c r="I10" i="5"/>
  <c r="K10" i="5"/>
  <c r="I11" i="5"/>
  <c r="I12" i="5"/>
  <c r="K12" i="5" s="1"/>
  <c r="AE12" i="11" s="1"/>
  <c r="I13" i="5"/>
  <c r="K13" i="5" s="1"/>
  <c r="I14" i="5"/>
  <c r="K14" i="5" s="1"/>
  <c r="I15" i="5"/>
  <c r="K15" i="5" s="1"/>
  <c r="I16" i="5"/>
  <c r="K16" i="5"/>
  <c r="I4" i="5"/>
  <c r="K4" i="5" s="1"/>
  <c r="I21" i="5"/>
  <c r="K21" i="5"/>
  <c r="I22" i="5"/>
  <c r="K22" i="5"/>
  <c r="I23" i="5"/>
  <c r="K23" i="5"/>
  <c r="I24" i="5"/>
  <c r="K24" i="5"/>
  <c r="U7" i="11" s="1"/>
  <c r="I25" i="5"/>
  <c r="K25" i="5"/>
  <c r="I26" i="5"/>
  <c r="K26" i="5"/>
  <c r="I27" i="5"/>
  <c r="K27" i="5"/>
  <c r="I28" i="5"/>
  <c r="K28" i="5"/>
  <c r="I29" i="5"/>
  <c r="K29" i="5"/>
  <c r="I30" i="5"/>
  <c r="K30" i="5"/>
  <c r="I31" i="5"/>
  <c r="K31" i="5"/>
  <c r="I32" i="5"/>
  <c r="K32" i="5"/>
  <c r="I33" i="5"/>
  <c r="K33" i="5"/>
  <c r="I4" i="9"/>
  <c r="K4" i="9"/>
  <c r="I5" i="9"/>
  <c r="K5" i="9"/>
  <c r="I6" i="9"/>
  <c r="I7" i="9"/>
  <c r="K7" i="9" s="1"/>
  <c r="I8" i="9"/>
  <c r="K8" i="9" s="1"/>
  <c r="AE8" i="11" s="1"/>
  <c r="I9" i="9"/>
  <c r="K9" i="9"/>
  <c r="I10" i="9"/>
  <c r="I11" i="9"/>
  <c r="K11" i="9" s="1"/>
  <c r="I12" i="9"/>
  <c r="K12" i="9" s="1"/>
  <c r="I13" i="9"/>
  <c r="K13" i="9" s="1"/>
  <c r="I14" i="9"/>
  <c r="K14" i="9" s="1"/>
  <c r="I15" i="9"/>
  <c r="K15" i="9"/>
  <c r="I16" i="9"/>
  <c r="K16" i="9"/>
  <c r="I21" i="9"/>
  <c r="K21" i="9"/>
  <c r="I22" i="9"/>
  <c r="K22" i="9" s="1"/>
  <c r="I23" i="9"/>
  <c r="K23" i="9" s="1"/>
  <c r="I24" i="9"/>
  <c r="I25" i="9"/>
  <c r="K25" i="9" s="1"/>
  <c r="I26" i="9"/>
  <c r="I27" i="9"/>
  <c r="K27" i="9" s="1"/>
  <c r="I28" i="9"/>
  <c r="K28" i="9" s="1"/>
  <c r="I29" i="9"/>
  <c r="K29" i="9" s="1"/>
  <c r="I30" i="9"/>
  <c r="K30" i="9" s="1"/>
  <c r="I31" i="9"/>
  <c r="K31" i="9"/>
  <c r="I32" i="9"/>
  <c r="K32" i="9" s="1"/>
  <c r="I33" i="9"/>
  <c r="K33" i="9" s="1"/>
  <c r="K11" i="5"/>
  <c r="I21" i="10"/>
  <c r="K21" i="10"/>
  <c r="V4" i="11" s="1"/>
  <c r="J34" i="10"/>
  <c r="I33" i="10"/>
  <c r="K33" i="10"/>
  <c r="V16" i="11" s="1"/>
  <c r="I32" i="10"/>
  <c r="K32" i="10" s="1"/>
  <c r="V15" i="11" s="1"/>
  <c r="I31" i="10"/>
  <c r="K31" i="10" s="1"/>
  <c r="V14" i="11" s="1"/>
  <c r="I30" i="10"/>
  <c r="K30" i="10" s="1"/>
  <c r="V13" i="11" s="1"/>
  <c r="I29" i="10"/>
  <c r="K29" i="10" s="1"/>
  <c r="V12" i="11" s="1"/>
  <c r="I28" i="10"/>
  <c r="K28" i="10" s="1"/>
  <c r="V11" i="11"/>
  <c r="I27" i="10"/>
  <c r="K27" i="10"/>
  <c r="V10" i="11" s="1"/>
  <c r="I26" i="10"/>
  <c r="K26" i="10"/>
  <c r="V9" i="11" s="1"/>
  <c r="I25" i="10"/>
  <c r="K25" i="10" s="1"/>
  <c r="V8" i="11" s="1"/>
  <c r="I24" i="10"/>
  <c r="K24" i="10" s="1"/>
  <c r="V7" i="11"/>
  <c r="I23" i="10"/>
  <c r="K23" i="10"/>
  <c r="V6" i="11" s="1"/>
  <c r="I22" i="10"/>
  <c r="K22" i="10"/>
  <c r="V5" i="11" s="1"/>
  <c r="J17" i="10"/>
  <c r="I16" i="10"/>
  <c r="K16" i="10" s="1"/>
  <c r="AF16" i="11" s="1"/>
  <c r="I15" i="10"/>
  <c r="K15" i="10" s="1"/>
  <c r="AF15" i="11" s="1"/>
  <c r="I14" i="10"/>
  <c r="K14" i="10" s="1"/>
  <c r="AF14" i="11"/>
  <c r="I13" i="10"/>
  <c r="K13" i="10"/>
  <c r="AF13" i="11" s="1"/>
  <c r="I12" i="10"/>
  <c r="K12" i="10"/>
  <c r="AF12" i="11" s="1"/>
  <c r="I11" i="10"/>
  <c r="K11" i="10" s="1"/>
  <c r="AF11" i="11" s="1"/>
  <c r="I10" i="10"/>
  <c r="K10" i="10" s="1"/>
  <c r="AF10" i="11"/>
  <c r="I9" i="10"/>
  <c r="K9" i="10"/>
  <c r="AF9" i="11" s="1"/>
  <c r="I8" i="10"/>
  <c r="K8" i="10"/>
  <c r="AF8" i="11" s="1"/>
  <c r="I7" i="10"/>
  <c r="K7" i="10"/>
  <c r="AF7" i="11" s="1"/>
  <c r="I6" i="10"/>
  <c r="K6" i="10" s="1"/>
  <c r="AF6" i="11" s="1"/>
  <c r="I5" i="10"/>
  <c r="K5" i="10" s="1"/>
  <c r="AF5" i="11" s="1"/>
  <c r="I4" i="10"/>
  <c r="K4" i="10" s="1"/>
  <c r="AF4" i="11" s="1"/>
  <c r="J34" i="9"/>
  <c r="K26" i="9"/>
  <c r="K24" i="9"/>
  <c r="J17" i="9"/>
  <c r="K10" i="9"/>
  <c r="K6" i="9"/>
  <c r="I21" i="7"/>
  <c r="K21" i="7" s="1"/>
  <c r="J34" i="7"/>
  <c r="I33" i="7"/>
  <c r="K33" i="7" s="1"/>
  <c r="AQ16" i="11" s="1"/>
  <c r="I32" i="7"/>
  <c r="K32" i="7" s="1"/>
  <c r="AQ15" i="11"/>
  <c r="I31" i="7"/>
  <c r="K31" i="7" s="1"/>
  <c r="AQ14" i="11" s="1"/>
  <c r="I30" i="7"/>
  <c r="K30" i="7" s="1"/>
  <c r="AQ13" i="11" s="1"/>
  <c r="I29" i="7"/>
  <c r="K29" i="7" s="1"/>
  <c r="AQ12" i="11" s="1"/>
  <c r="I28" i="7"/>
  <c r="K28" i="7" s="1"/>
  <c r="AQ11" i="11" s="1"/>
  <c r="I27" i="7"/>
  <c r="K27" i="7" s="1"/>
  <c r="AQ10" i="11" s="1"/>
  <c r="I26" i="7"/>
  <c r="K26" i="7" s="1"/>
  <c r="AQ9" i="11" s="1"/>
  <c r="I25" i="7"/>
  <c r="K25" i="7"/>
  <c r="AQ8" i="11" s="1"/>
  <c r="I24" i="7"/>
  <c r="K24" i="7" s="1"/>
  <c r="AQ7" i="11" s="1"/>
  <c r="I23" i="7"/>
  <c r="K23" i="7" s="1"/>
  <c r="AQ6" i="11" s="1"/>
  <c r="I22" i="7"/>
  <c r="K22" i="7" s="1"/>
  <c r="AQ5" i="11" s="1"/>
  <c r="J17" i="7"/>
  <c r="I16" i="7"/>
  <c r="K16" i="7" s="1"/>
  <c r="I15" i="7"/>
  <c r="K15" i="7" s="1"/>
  <c r="I14" i="7"/>
  <c r="K14" i="7"/>
  <c r="I13" i="7"/>
  <c r="K13" i="7" s="1"/>
  <c r="I12" i="7"/>
  <c r="K12" i="7" s="1"/>
  <c r="I11" i="7"/>
  <c r="K11" i="7" s="1"/>
  <c r="I10" i="7"/>
  <c r="K10" i="7" s="1"/>
  <c r="I9" i="7"/>
  <c r="K9" i="7" s="1"/>
  <c r="I8" i="7"/>
  <c r="K8" i="7"/>
  <c r="I7" i="7"/>
  <c r="K7" i="7" s="1"/>
  <c r="I6" i="7"/>
  <c r="K6" i="7" s="1"/>
  <c r="I5" i="7"/>
  <c r="K5" i="7" s="1"/>
  <c r="I4" i="7"/>
  <c r="K4" i="7" s="1"/>
  <c r="I21" i="6"/>
  <c r="K21" i="6" s="1"/>
  <c r="U22" i="1"/>
  <c r="W22" i="1" s="1"/>
  <c r="AH22" i="1"/>
  <c r="I22" i="2"/>
  <c r="K22" i="2" s="1"/>
  <c r="R5" i="11" s="1"/>
  <c r="I23" i="2"/>
  <c r="K23" i="2" s="1"/>
  <c r="R6" i="11"/>
  <c r="I24" i="2"/>
  <c r="I25" i="2"/>
  <c r="K25" i="2" s="1"/>
  <c r="R8" i="11" s="1"/>
  <c r="I26" i="2"/>
  <c r="K26" i="2" s="1"/>
  <c r="R9" i="11" s="1"/>
  <c r="I27" i="2"/>
  <c r="K27" i="2" s="1"/>
  <c r="R10" i="11"/>
  <c r="I28" i="2"/>
  <c r="K28" i="2"/>
  <c r="R11" i="11" s="1"/>
  <c r="I29" i="2"/>
  <c r="K29" i="2"/>
  <c r="R12" i="11" s="1"/>
  <c r="I30" i="2"/>
  <c r="K30" i="2" s="1"/>
  <c r="R13" i="11" s="1"/>
  <c r="I31" i="2"/>
  <c r="K31" i="2" s="1"/>
  <c r="R14" i="11"/>
  <c r="I32" i="2"/>
  <c r="I33" i="2"/>
  <c r="K33" i="2" s="1"/>
  <c r="R16" i="11" s="1"/>
  <c r="I21" i="2"/>
  <c r="K21" i="2" s="1"/>
  <c r="I22" i="3"/>
  <c r="K22" i="3" s="1"/>
  <c r="S5" i="11" s="1"/>
  <c r="I23" i="3"/>
  <c r="I24" i="3"/>
  <c r="K24" i="3" s="1"/>
  <c r="S7" i="11" s="1"/>
  <c r="I25" i="3"/>
  <c r="K25" i="3" s="1"/>
  <c r="S8" i="11"/>
  <c r="I26" i="3"/>
  <c r="K26" i="3"/>
  <c r="S9" i="11" s="1"/>
  <c r="I27" i="3"/>
  <c r="I28" i="3"/>
  <c r="K28" i="3" s="1"/>
  <c r="S11" i="11" s="1"/>
  <c r="I29" i="3"/>
  <c r="K29" i="3" s="1"/>
  <c r="S12" i="11" s="1"/>
  <c r="K30" i="3"/>
  <c r="S13" i="11"/>
  <c r="I31" i="3"/>
  <c r="I32" i="3"/>
  <c r="K32" i="3" s="1"/>
  <c r="S15" i="11" s="1"/>
  <c r="I33" i="3"/>
  <c r="K33" i="3" s="1"/>
  <c r="S16" i="11" s="1"/>
  <c r="I21" i="3"/>
  <c r="K21" i="3" s="1"/>
  <c r="I22" i="4"/>
  <c r="K22" i="4" s="1"/>
  <c r="T5" i="11" s="1"/>
  <c r="I23" i="4"/>
  <c r="K23" i="4"/>
  <c r="T6" i="11" s="1"/>
  <c r="I24" i="4"/>
  <c r="I25" i="4"/>
  <c r="K25" i="4" s="1"/>
  <c r="T8" i="11" s="1"/>
  <c r="I26" i="4"/>
  <c r="K26" i="4" s="1"/>
  <c r="T9" i="11" s="1"/>
  <c r="I27" i="4"/>
  <c r="K27" i="4"/>
  <c r="T10" i="11" s="1"/>
  <c r="I28" i="4"/>
  <c r="I29" i="4"/>
  <c r="K29" i="4" s="1"/>
  <c r="T12" i="11" s="1"/>
  <c r="I30" i="4"/>
  <c r="K30" i="4" s="1"/>
  <c r="I31" i="4"/>
  <c r="K31" i="4" s="1"/>
  <c r="T14" i="11" s="1"/>
  <c r="I32" i="4"/>
  <c r="I33" i="4"/>
  <c r="K33" i="4"/>
  <c r="T16" i="11" s="1"/>
  <c r="I21" i="4"/>
  <c r="K21" i="4" s="1"/>
  <c r="I22" i="6"/>
  <c r="K22" i="6" s="1"/>
  <c r="I23" i="6"/>
  <c r="K23" i="6" s="1"/>
  <c r="AP6" i="11" s="1"/>
  <c r="I24" i="6"/>
  <c r="K24" i="6"/>
  <c r="AP7" i="11" s="1"/>
  <c r="I25" i="6"/>
  <c r="K25" i="6" s="1"/>
  <c r="I26" i="6"/>
  <c r="K26" i="6" s="1"/>
  <c r="I27" i="6"/>
  <c r="K27" i="6" s="1"/>
  <c r="I28" i="6"/>
  <c r="K28" i="6" s="1"/>
  <c r="AP11" i="11" s="1"/>
  <c r="I29" i="6"/>
  <c r="K29" i="6" s="1"/>
  <c r="AP12" i="11" s="1"/>
  <c r="I30" i="6"/>
  <c r="K30" i="6" s="1"/>
  <c r="AP13" i="11" s="1"/>
  <c r="I31" i="6"/>
  <c r="K31" i="6" s="1"/>
  <c r="I32" i="6"/>
  <c r="K32" i="6"/>
  <c r="AP15" i="11" s="1"/>
  <c r="I33" i="6"/>
  <c r="K33" i="6" s="1"/>
  <c r="J34" i="6"/>
  <c r="J17" i="6"/>
  <c r="K16" i="6"/>
  <c r="L16" i="6" s="1"/>
  <c r="K15" i="6"/>
  <c r="L15" i="6" s="1"/>
  <c r="K14" i="6"/>
  <c r="L14" i="6" s="1"/>
  <c r="K13" i="6"/>
  <c r="L13" i="6" s="1"/>
  <c r="K12" i="6"/>
  <c r="L12" i="6" s="1"/>
  <c r="K11" i="6"/>
  <c r="L11" i="6" s="1"/>
  <c r="K10" i="6"/>
  <c r="L10" i="6" s="1"/>
  <c r="K9" i="6"/>
  <c r="L9" i="6" s="1"/>
  <c r="K8" i="6"/>
  <c r="L8" i="6" s="1"/>
  <c r="K7" i="6"/>
  <c r="L7" i="6" s="1"/>
  <c r="K6" i="6"/>
  <c r="L6" i="6" s="1"/>
  <c r="K5" i="6"/>
  <c r="L5" i="6" s="1"/>
  <c r="K4" i="6"/>
  <c r="L4" i="6" s="1"/>
  <c r="J34" i="5"/>
  <c r="J17" i="5"/>
  <c r="J34" i="3"/>
  <c r="K31" i="3"/>
  <c r="S14" i="11" s="1"/>
  <c r="K27" i="3"/>
  <c r="S10" i="11" s="1"/>
  <c r="K23" i="3"/>
  <c r="S6" i="11" s="1"/>
  <c r="J17" i="3"/>
  <c r="I16" i="3"/>
  <c r="K16" i="3" s="1"/>
  <c r="AC16" i="11" s="1"/>
  <c r="I15" i="3"/>
  <c r="K15" i="3" s="1"/>
  <c r="AC15" i="11" s="1"/>
  <c r="I14" i="3"/>
  <c r="K14" i="3" s="1"/>
  <c r="AC14" i="11" s="1"/>
  <c r="I13" i="3"/>
  <c r="K13" i="3" s="1"/>
  <c r="I12" i="3"/>
  <c r="K12" i="3" s="1"/>
  <c r="AC12" i="11" s="1"/>
  <c r="I11" i="3"/>
  <c r="K11" i="3"/>
  <c r="I10" i="3"/>
  <c r="K10" i="3"/>
  <c r="AC10" i="11" s="1"/>
  <c r="I9" i="3"/>
  <c r="K9" i="3"/>
  <c r="AC9" i="11" s="1"/>
  <c r="I8" i="3"/>
  <c r="K8" i="3"/>
  <c r="AC8" i="11" s="1"/>
  <c r="I7" i="3"/>
  <c r="K7" i="3"/>
  <c r="I6" i="3"/>
  <c r="K6" i="3"/>
  <c r="AC6" i="11" s="1"/>
  <c r="I5" i="3"/>
  <c r="K5" i="3"/>
  <c r="I4" i="3"/>
  <c r="K4" i="3" s="1"/>
  <c r="J34" i="4"/>
  <c r="K32" i="4"/>
  <c r="T15" i="11" s="1"/>
  <c r="T13" i="11"/>
  <c r="K28" i="4"/>
  <c r="T11" i="11" s="1"/>
  <c r="K24" i="4"/>
  <c r="T7" i="11" s="1"/>
  <c r="J17" i="4"/>
  <c r="I16" i="4"/>
  <c r="K16" i="4" s="1"/>
  <c r="AD16" i="11" s="1"/>
  <c r="I15" i="4"/>
  <c r="K15" i="4" s="1"/>
  <c r="AD15" i="11" s="1"/>
  <c r="I14" i="4"/>
  <c r="K14" i="4" s="1"/>
  <c r="AD14" i="11"/>
  <c r="I13" i="4"/>
  <c r="K13" i="4" s="1"/>
  <c r="AD13" i="11" s="1"/>
  <c r="I12" i="4"/>
  <c r="K12" i="4"/>
  <c r="AD12" i="11" s="1"/>
  <c r="I11" i="4"/>
  <c r="K11" i="4" s="1"/>
  <c r="AD11" i="11" s="1"/>
  <c r="I10" i="4"/>
  <c r="K10" i="4" s="1"/>
  <c r="AD10" i="11" s="1"/>
  <c r="I9" i="4"/>
  <c r="K9" i="4"/>
  <c r="AD9" i="11" s="1"/>
  <c r="I8" i="4"/>
  <c r="K8" i="4" s="1"/>
  <c r="AD8" i="11" s="1"/>
  <c r="I7" i="4"/>
  <c r="K7" i="4"/>
  <c r="AD7" i="11" s="1"/>
  <c r="I6" i="4"/>
  <c r="K6" i="4" s="1"/>
  <c r="AD6" i="11"/>
  <c r="I5" i="4"/>
  <c r="K5" i="4" s="1"/>
  <c r="AD5" i="11" s="1"/>
  <c r="I4" i="4"/>
  <c r="K4" i="4"/>
  <c r="K24" i="2"/>
  <c r="R7" i="11" s="1"/>
  <c r="K32" i="2"/>
  <c r="R15" i="11" s="1"/>
  <c r="I16" i="2"/>
  <c r="K16" i="2" s="1"/>
  <c r="AB16" i="11" s="1"/>
  <c r="I15" i="2"/>
  <c r="K15" i="2"/>
  <c r="AB15" i="11" s="1"/>
  <c r="I14" i="2"/>
  <c r="K14" i="2" s="1"/>
  <c r="AB14" i="11" s="1"/>
  <c r="I13" i="2"/>
  <c r="K13" i="2"/>
  <c r="AB13" i="11" s="1"/>
  <c r="I12" i="2"/>
  <c r="K12" i="2" s="1"/>
  <c r="AB12" i="11" s="1"/>
  <c r="I11" i="2"/>
  <c r="K11" i="2" s="1"/>
  <c r="AB11" i="11" s="1"/>
  <c r="I10" i="2"/>
  <c r="K10" i="2" s="1"/>
  <c r="AB10" i="11" s="1"/>
  <c r="I9" i="2"/>
  <c r="K9" i="2" s="1"/>
  <c r="AB9" i="11" s="1"/>
  <c r="I8" i="2"/>
  <c r="K8" i="2"/>
  <c r="AB8" i="11" s="1"/>
  <c r="I7" i="2"/>
  <c r="K7" i="2" s="1"/>
  <c r="AB7" i="11" s="1"/>
  <c r="I6" i="2"/>
  <c r="K6" i="2" s="1"/>
  <c r="AB6" i="11" s="1"/>
  <c r="I5" i="2"/>
  <c r="K5" i="2" s="1"/>
  <c r="AB5" i="11" s="1"/>
  <c r="AJ22" i="1"/>
  <c r="AH34" i="1"/>
  <c r="AJ34" i="1" s="1"/>
  <c r="AH33" i="1"/>
  <c r="AJ33" i="1" s="1"/>
  <c r="AH32" i="1"/>
  <c r="AJ32" i="1" s="1"/>
  <c r="AH31" i="1"/>
  <c r="AJ31" i="1" s="1"/>
  <c r="AH30" i="1"/>
  <c r="AJ30" i="1" s="1"/>
  <c r="AH29" i="1"/>
  <c r="AJ29" i="1" s="1"/>
  <c r="AH28" i="1"/>
  <c r="AJ28" i="1" s="1"/>
  <c r="AH27" i="1"/>
  <c r="AJ27" i="1" s="1"/>
  <c r="AH26" i="1"/>
  <c r="AJ26" i="1" s="1"/>
  <c r="AH25" i="1"/>
  <c r="AJ25" i="1" s="1"/>
  <c r="AH24" i="1"/>
  <c r="AJ24" i="1" s="1"/>
  <c r="AH23" i="1"/>
  <c r="AJ23" i="1" s="1"/>
  <c r="AH16" i="1"/>
  <c r="AJ16" i="1" s="1"/>
  <c r="AH15" i="1"/>
  <c r="AJ15" i="1" s="1"/>
  <c r="AH14" i="1"/>
  <c r="AJ14" i="1" s="1"/>
  <c r="AH13" i="1"/>
  <c r="AJ13" i="1" s="1"/>
  <c r="AH12" i="1"/>
  <c r="AJ12" i="1" s="1"/>
  <c r="AH11" i="1"/>
  <c r="AJ11" i="1" s="1"/>
  <c r="AH10" i="1"/>
  <c r="AJ10" i="1" s="1"/>
  <c r="AH9" i="1"/>
  <c r="AJ9" i="1" s="1"/>
  <c r="AH8" i="1"/>
  <c r="AJ8" i="1" s="1"/>
  <c r="AH7" i="1"/>
  <c r="AJ7" i="1" s="1"/>
  <c r="AH6" i="1"/>
  <c r="AJ6" i="1" s="1"/>
  <c r="AH5" i="1"/>
  <c r="AJ5" i="1" s="1"/>
  <c r="AH4" i="1"/>
  <c r="AJ4" i="1" s="1"/>
  <c r="U34" i="1"/>
  <c r="W34" i="1"/>
  <c r="Q16" i="11" s="1"/>
  <c r="U33" i="1"/>
  <c r="W33" i="1" s="1"/>
  <c r="U32" i="1"/>
  <c r="W32" i="1" s="1"/>
  <c r="U31" i="1"/>
  <c r="W31" i="1" s="1"/>
  <c r="U30" i="1"/>
  <c r="W30" i="1" s="1"/>
  <c r="U29" i="1"/>
  <c r="W29" i="1" s="1"/>
  <c r="U28" i="1"/>
  <c r="W28" i="1" s="1"/>
  <c r="U27" i="1"/>
  <c r="W27" i="1" s="1"/>
  <c r="U26" i="1"/>
  <c r="W26" i="1" s="1"/>
  <c r="U25" i="1"/>
  <c r="W25" i="1" s="1"/>
  <c r="U24" i="1"/>
  <c r="W24" i="1" s="1"/>
  <c r="U23" i="1"/>
  <c r="W23" i="1" s="1"/>
  <c r="U16" i="1"/>
  <c r="W16" i="1" s="1"/>
  <c r="U15" i="1"/>
  <c r="W15" i="1" s="1"/>
  <c r="U14" i="1"/>
  <c r="W14" i="1" s="1"/>
  <c r="U13" i="1"/>
  <c r="W13" i="1" s="1"/>
  <c r="U12" i="1"/>
  <c r="W12" i="1" s="1"/>
  <c r="U11" i="1"/>
  <c r="W11" i="1"/>
  <c r="U10" i="1"/>
  <c r="W10" i="1" s="1"/>
  <c r="U9" i="1"/>
  <c r="W9" i="1" s="1"/>
  <c r="U8" i="1"/>
  <c r="W8" i="1" s="1"/>
  <c r="U7" i="1"/>
  <c r="W7" i="1" s="1"/>
  <c r="U6" i="1"/>
  <c r="W6" i="1" s="1"/>
  <c r="U5" i="1"/>
  <c r="W5" i="1" s="1"/>
  <c r="U4" i="1"/>
  <c r="W4" i="1" s="1"/>
  <c r="I22" i="1"/>
  <c r="I34" i="1"/>
  <c r="I33" i="1"/>
  <c r="I32" i="1"/>
  <c r="I31" i="1"/>
  <c r="I30" i="1"/>
  <c r="I29" i="1"/>
  <c r="I28" i="1"/>
  <c r="I27" i="1"/>
  <c r="I26" i="1"/>
  <c r="I25" i="1"/>
  <c r="I24" i="1"/>
  <c r="I23" i="1"/>
  <c r="I5" i="1"/>
  <c r="K5" i="1" s="1"/>
  <c r="I6" i="1"/>
  <c r="K6" i="1"/>
  <c r="I7" i="1"/>
  <c r="K7" i="1" s="1"/>
  <c r="I8" i="1"/>
  <c r="K8" i="1" s="1"/>
  <c r="I9" i="1"/>
  <c r="K9" i="1" s="1"/>
  <c r="I10" i="1"/>
  <c r="K10" i="1" s="1"/>
  <c r="I11" i="1"/>
  <c r="K11" i="1"/>
  <c r="I12" i="1"/>
  <c r="K12" i="1"/>
  <c r="I13" i="1"/>
  <c r="K13" i="1"/>
  <c r="I14" i="1"/>
  <c r="K14" i="1"/>
  <c r="I15" i="1"/>
  <c r="K15" i="1" s="1"/>
  <c r="I16" i="1"/>
  <c r="K16" i="1" s="1"/>
  <c r="I4" i="1"/>
  <c r="K4" i="1"/>
  <c r="J17" i="2"/>
  <c r="AI17" i="1"/>
  <c r="V17" i="1"/>
  <c r="J17" i="1"/>
  <c r="J34" i="2"/>
  <c r="AI35" i="1"/>
  <c r="V35" i="1"/>
  <c r="J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AE4" i="11"/>
  <c r="AC7" i="11"/>
  <c r="AC11" i="11"/>
  <c r="AC13" i="11"/>
  <c r="AC4" i="11"/>
  <c r="AE10" i="11"/>
  <c r="AC5" i="11"/>
  <c r="S4" i="11"/>
  <c r="U15" i="11"/>
  <c r="K4" i="11" l="1"/>
  <c r="J17" i="11"/>
  <c r="K17" i="11" s="1"/>
  <c r="AE15" i="11"/>
  <c r="AE11" i="11"/>
  <c r="AE6" i="11"/>
  <c r="AE16" i="11"/>
  <c r="U13" i="11"/>
  <c r="K34" i="5"/>
  <c r="AE13" i="11"/>
  <c r="AE5" i="11"/>
  <c r="K17" i="4"/>
  <c r="K17" i="3"/>
  <c r="K35" i="1"/>
  <c r="AJ35" i="1"/>
  <c r="Q6" i="11"/>
  <c r="Q14" i="11"/>
  <c r="Q12" i="11"/>
  <c r="Q9" i="11"/>
  <c r="Q10" i="11"/>
  <c r="Q8" i="11"/>
  <c r="Q7" i="11"/>
  <c r="W7" i="11" s="1"/>
  <c r="X7" i="11" s="1"/>
  <c r="Q15" i="11"/>
  <c r="W15" i="11" s="1"/>
  <c r="X15" i="11" s="1"/>
  <c r="Q5" i="11"/>
  <c r="Q13" i="11"/>
  <c r="W13" i="11" s="1"/>
  <c r="X13" i="11" s="1"/>
  <c r="Q11" i="11"/>
  <c r="AJ17" i="1"/>
  <c r="AA9" i="11"/>
  <c r="AG9" i="11" s="1"/>
  <c r="AE27" i="11" s="1"/>
  <c r="AA14" i="11"/>
  <c r="AA10" i="11"/>
  <c r="AG10" i="11" s="1"/>
  <c r="AA6" i="11"/>
  <c r="AG6" i="11" s="1"/>
  <c r="AA16" i="11"/>
  <c r="AA13" i="11"/>
  <c r="AA11" i="11"/>
  <c r="AA8" i="11"/>
  <c r="AG8" i="11" s="1"/>
  <c r="AA5" i="11"/>
  <c r="AA15" i="11"/>
  <c r="AG15" i="11" s="1"/>
  <c r="AA7" i="11"/>
  <c r="AA12" i="11"/>
  <c r="AG12" i="11" s="1"/>
  <c r="AN12" i="11" s="1"/>
  <c r="W17" i="1"/>
  <c r="AA4" i="11"/>
  <c r="K34" i="4"/>
  <c r="T4" i="11"/>
  <c r="T17" i="11" s="1"/>
  <c r="K34" i="2"/>
  <c r="R4" i="11"/>
  <c r="R17" i="11" s="1"/>
  <c r="K34" i="7"/>
  <c r="AQ17" i="11" s="1"/>
  <c r="AQ4" i="11"/>
  <c r="AP10" i="11"/>
  <c r="U10" i="11"/>
  <c r="AE14" i="11"/>
  <c r="K17" i="1"/>
  <c r="W35" i="1"/>
  <c r="K17" i="7"/>
  <c r="U12" i="11"/>
  <c r="W12" i="11" s="1"/>
  <c r="R30" i="11" s="1"/>
  <c r="U6" i="11"/>
  <c r="AE7" i="11"/>
  <c r="K17" i="5"/>
  <c r="K34" i="9"/>
  <c r="U11" i="11"/>
  <c r="K17" i="2"/>
  <c r="K17" i="10"/>
  <c r="K34" i="3"/>
  <c r="K17" i="9"/>
  <c r="Q4" i="11"/>
  <c r="K34" i="10"/>
  <c r="AD4" i="11"/>
  <c r="L14" i="11"/>
  <c r="AO14" i="11" s="1"/>
  <c r="K14" i="11"/>
  <c r="U14" i="11"/>
  <c r="W14" i="11" s="1"/>
  <c r="S32" i="11" s="1"/>
  <c r="AP14" i="11"/>
  <c r="AP9" i="11"/>
  <c r="U9" i="11"/>
  <c r="AP5" i="11"/>
  <c r="U5" i="11"/>
  <c r="AP16" i="11"/>
  <c r="U16" i="11"/>
  <c r="W16" i="11" s="1"/>
  <c r="AP8" i="11"/>
  <c r="U8" i="11"/>
  <c r="AP4" i="11"/>
  <c r="K34" i="6"/>
  <c r="AP17" i="11" s="1"/>
  <c r="U4" i="11"/>
  <c r="K17" i="6"/>
  <c r="L17" i="6" s="1"/>
  <c r="V17" i="11"/>
  <c r="L8" i="11"/>
  <c r="M8" i="11" s="1"/>
  <c r="AF17" i="11"/>
  <c r="L10" i="11"/>
  <c r="M10" i="11" s="1"/>
  <c r="L6" i="11"/>
  <c r="L16" i="11"/>
  <c r="M16" i="11" s="1"/>
  <c r="AB17" i="11"/>
  <c r="L12" i="11"/>
  <c r="AC17" i="11"/>
  <c r="S17" i="11"/>
  <c r="L15" i="11"/>
  <c r="L7" i="11"/>
  <c r="L13" i="11"/>
  <c r="L5" i="11"/>
  <c r="L11" i="11"/>
  <c r="L4" i="11"/>
  <c r="L9" i="11"/>
  <c r="M14" i="11" l="1"/>
  <c r="AO8" i="11"/>
  <c r="AG11" i="11"/>
  <c r="AA29" i="11" s="1"/>
  <c r="AE17" i="11"/>
  <c r="AG5" i="11"/>
  <c r="AE23" i="11" s="1"/>
  <c r="AG16" i="11"/>
  <c r="AH16" i="11" s="1"/>
  <c r="W10" i="11"/>
  <c r="T28" i="11" s="1"/>
  <c r="AG13" i="11"/>
  <c r="AA31" i="11" s="1"/>
  <c r="AG4" i="11"/>
  <c r="AE22" i="11" s="1"/>
  <c r="W5" i="11"/>
  <c r="X5" i="11" s="1"/>
  <c r="W11" i="11"/>
  <c r="Q29" i="11" s="1"/>
  <c r="W9" i="11"/>
  <c r="R27" i="11" s="1"/>
  <c r="W8" i="11"/>
  <c r="S26" i="11" s="1"/>
  <c r="Q17" i="11"/>
  <c r="AG14" i="11"/>
  <c r="AI14" i="11" s="1"/>
  <c r="AG7" i="11"/>
  <c r="AH7" i="11" s="1"/>
  <c r="AA17" i="11"/>
  <c r="W6" i="11"/>
  <c r="R24" i="11" s="1"/>
  <c r="AD17" i="11"/>
  <c r="W4" i="11"/>
  <c r="T22" i="11" s="1"/>
  <c r="R25" i="11"/>
  <c r="R28" i="11"/>
  <c r="L17" i="11"/>
  <c r="AO17" i="11" s="1"/>
  <c r="AI4" i="11"/>
  <c r="AI9" i="11"/>
  <c r="AH9" i="11"/>
  <c r="AB28" i="11"/>
  <c r="AH10" i="11"/>
  <c r="AI12" i="11"/>
  <c r="AH12" i="11"/>
  <c r="AI6" i="11"/>
  <c r="AH6" i="11"/>
  <c r="AC33" i="11"/>
  <c r="AH15" i="11"/>
  <c r="AF26" i="11"/>
  <c r="AH8" i="11"/>
  <c r="AA27" i="11"/>
  <c r="T33" i="11"/>
  <c r="U17" i="11"/>
  <c r="AC27" i="11"/>
  <c r="AN9" i="11"/>
  <c r="AF27" i="11"/>
  <c r="U25" i="11"/>
  <c r="AC30" i="11"/>
  <c r="S33" i="11"/>
  <c r="AF30" i="11"/>
  <c r="AD27" i="11"/>
  <c r="X16" i="11"/>
  <c r="V34" i="11"/>
  <c r="AA30" i="11"/>
  <c r="T25" i="11"/>
  <c r="AF28" i="11"/>
  <c r="AE30" i="11"/>
  <c r="AB30" i="11"/>
  <c r="V25" i="11"/>
  <c r="Q25" i="11"/>
  <c r="N4" i="11"/>
  <c r="AD30" i="11"/>
  <c r="V33" i="11"/>
  <c r="R33" i="11"/>
  <c r="U33" i="11"/>
  <c r="Q33" i="11"/>
  <c r="S25" i="11"/>
  <c r="AB27" i="11"/>
  <c r="AD29" i="11"/>
  <c r="AE28" i="11"/>
  <c r="R34" i="11"/>
  <c r="T31" i="11"/>
  <c r="S34" i="11"/>
  <c r="AC28" i="11"/>
  <c r="Q32" i="11"/>
  <c r="T32" i="11"/>
  <c r="AN10" i="11"/>
  <c r="R32" i="11"/>
  <c r="S31" i="11"/>
  <c r="U32" i="11"/>
  <c r="AO10" i="11"/>
  <c r="X12" i="11"/>
  <c r="U30" i="11"/>
  <c r="T30" i="11"/>
  <c r="Q30" i="11"/>
  <c r="Q31" i="11"/>
  <c r="AD24" i="11"/>
  <c r="Q34" i="11"/>
  <c r="U34" i="11"/>
  <c r="AO16" i="11"/>
  <c r="AE33" i="11"/>
  <c r="R31" i="11"/>
  <c r="AI10" i="11"/>
  <c r="AA28" i="11"/>
  <c r="M6" i="11"/>
  <c r="AO6" i="11"/>
  <c r="AO15" i="11"/>
  <c r="M15" i="11"/>
  <c r="AO12" i="11"/>
  <c r="AR12" i="11" s="1"/>
  <c r="AS12" i="11" s="1"/>
  <c r="M12" i="11"/>
  <c r="AO9" i="11"/>
  <c r="M9" i="11"/>
  <c r="AO11" i="11"/>
  <c r="M11" i="11"/>
  <c r="AO5" i="11"/>
  <c r="M5" i="11"/>
  <c r="AO7" i="11"/>
  <c r="M7" i="11"/>
  <c r="AO4" i="11"/>
  <c r="M4" i="11"/>
  <c r="M17" i="11"/>
  <c r="AO13" i="11"/>
  <c r="M13" i="11"/>
  <c r="AC26" i="11"/>
  <c r="AN6" i="11"/>
  <c r="V32" i="11"/>
  <c r="T34" i="11"/>
  <c r="AD28" i="11"/>
  <c r="AE24" i="11"/>
  <c r="AB26" i="11"/>
  <c r="AE26" i="11"/>
  <c r="AB24" i="11"/>
  <c r="X14" i="11"/>
  <c r="AD26" i="11"/>
  <c r="AC24" i="11"/>
  <c r="V31" i="11"/>
  <c r="AF24" i="11"/>
  <c r="V30" i="11"/>
  <c r="AC23" i="11"/>
  <c r="S30" i="11"/>
  <c r="U31" i="11"/>
  <c r="AA24" i="11"/>
  <c r="AI5" i="11"/>
  <c r="AD23" i="11"/>
  <c r="AN5" i="11"/>
  <c r="AR5" i="11" s="1"/>
  <c r="N10" i="11"/>
  <c r="N12" i="11"/>
  <c r="N8" i="11"/>
  <c r="N14" i="11"/>
  <c r="N6" i="11"/>
  <c r="N16" i="11"/>
  <c r="N13" i="11"/>
  <c r="N7" i="11"/>
  <c r="N15" i="11"/>
  <c r="N9" i="11"/>
  <c r="N11" i="11"/>
  <c r="N5" i="11"/>
  <c r="AI15" i="11"/>
  <c r="AF33" i="11"/>
  <c r="AN15" i="11"/>
  <c r="AD33" i="11"/>
  <c r="AB33" i="11"/>
  <c r="AA33" i="11"/>
  <c r="AN8" i="11"/>
  <c r="AI8" i="11"/>
  <c r="AA26" i="11"/>
  <c r="AI16" i="11" l="1"/>
  <c r="AC34" i="11"/>
  <c r="AH5" i="11"/>
  <c r="AB23" i="11"/>
  <c r="AF23" i="11"/>
  <c r="AA23" i="11"/>
  <c r="AR8" i="11"/>
  <c r="AS8" i="11" s="1"/>
  <c r="AE34" i="11"/>
  <c r="AF34" i="11"/>
  <c r="AE29" i="11"/>
  <c r="AH11" i="11"/>
  <c r="AC31" i="11"/>
  <c r="AF31" i="11"/>
  <c r="AD31" i="11"/>
  <c r="AC29" i="11"/>
  <c r="AN11" i="11"/>
  <c r="AB29" i="11"/>
  <c r="AE31" i="11"/>
  <c r="AF29" i="11"/>
  <c r="AI11" i="11"/>
  <c r="AI13" i="11"/>
  <c r="AN13" i="11"/>
  <c r="AR13" i="11" s="1"/>
  <c r="AS13" i="11" s="1"/>
  <c r="X10" i="11"/>
  <c r="AD34" i="11"/>
  <c r="AA34" i="11"/>
  <c r="AN16" i="11"/>
  <c r="AR16" i="11" s="1"/>
  <c r="AM34" i="11" s="1"/>
  <c r="AB34" i="11"/>
  <c r="Q28" i="11"/>
  <c r="V28" i="11"/>
  <c r="U28" i="11"/>
  <c r="S28" i="11"/>
  <c r="V23" i="11"/>
  <c r="AB31" i="11"/>
  <c r="AH13" i="11"/>
  <c r="X6" i="11"/>
  <c r="AR11" i="11"/>
  <c r="AS11" i="11" s="1"/>
  <c r="V29" i="11"/>
  <c r="AN4" i="11"/>
  <c r="AR4" i="11" s="1"/>
  <c r="AS4" i="11" s="1"/>
  <c r="AF22" i="11"/>
  <c r="AD22" i="11"/>
  <c r="AA32" i="11"/>
  <c r="AH4" i="11"/>
  <c r="Q23" i="11"/>
  <c r="AC22" i="11"/>
  <c r="AA22" i="11"/>
  <c r="AB22" i="11"/>
  <c r="S23" i="11"/>
  <c r="U23" i="11"/>
  <c r="R23" i="11"/>
  <c r="U27" i="11"/>
  <c r="V27" i="11"/>
  <c r="S27" i="11"/>
  <c r="T29" i="11"/>
  <c r="X9" i="11"/>
  <c r="R29" i="11"/>
  <c r="T23" i="11"/>
  <c r="U29" i="11"/>
  <c r="S29" i="11"/>
  <c r="V26" i="11"/>
  <c r="Q24" i="11"/>
  <c r="AB32" i="11"/>
  <c r="X11" i="11"/>
  <c r="X8" i="11"/>
  <c r="T26" i="11"/>
  <c r="T27" i="11"/>
  <c r="Q27" i="11"/>
  <c r="Q26" i="11"/>
  <c r="R26" i="11"/>
  <c r="U26" i="11"/>
  <c r="AI7" i="11"/>
  <c r="AE25" i="11"/>
  <c r="AN14" i="11"/>
  <c r="AR14" i="11" s="1"/>
  <c r="AS14" i="11" s="1"/>
  <c r="AA25" i="11"/>
  <c r="AC32" i="11"/>
  <c r="AH14" i="11"/>
  <c r="AF32" i="11"/>
  <c r="AB25" i="11"/>
  <c r="AD32" i="11"/>
  <c r="AE32" i="11"/>
  <c r="AC25" i="11"/>
  <c r="AF25" i="11"/>
  <c r="AG17" i="11"/>
  <c r="AJ8" i="11" s="1"/>
  <c r="AD25" i="11"/>
  <c r="AN7" i="11"/>
  <c r="AR7" i="11" s="1"/>
  <c r="AS7" i="11" s="1"/>
  <c r="R22" i="11"/>
  <c r="S24" i="11"/>
  <c r="V24" i="11"/>
  <c r="U24" i="11"/>
  <c r="T24" i="11"/>
  <c r="S22" i="11"/>
  <c r="U22" i="11"/>
  <c r="W17" i="11"/>
  <c r="X17" i="11" s="1"/>
  <c r="V22" i="11"/>
  <c r="X4" i="11"/>
  <c r="Q22" i="11"/>
  <c r="AR9" i="11"/>
  <c r="AS9" i="11" s="1"/>
  <c r="AN23" i="11"/>
  <c r="AS5" i="11"/>
  <c r="AR10" i="11"/>
  <c r="AS10" i="11" s="1"/>
  <c r="AR6" i="11"/>
  <c r="AS6" i="11" s="1"/>
  <c r="AP29" i="11"/>
  <c r="AP30" i="11"/>
  <c r="AM30" i="11"/>
  <c r="AO30" i="11"/>
  <c r="AO29" i="11"/>
  <c r="AN30" i="11"/>
  <c r="AM23" i="11"/>
  <c r="AP23" i="11"/>
  <c r="AO23" i="11"/>
  <c r="AR15" i="11"/>
  <c r="AM26" i="11"/>
  <c r="AN26" i="11"/>
  <c r="AN22" i="11" l="1"/>
  <c r="AP22" i="11"/>
  <c r="AO26" i="11"/>
  <c r="AP26" i="11"/>
  <c r="AM29" i="11"/>
  <c r="AN29" i="11"/>
  <c r="AM22" i="11"/>
  <c r="AO22" i="11"/>
  <c r="AE35" i="11"/>
  <c r="AJ10" i="11"/>
  <c r="AJ14" i="11"/>
  <c r="AO32" i="11"/>
  <c r="AN32" i="11"/>
  <c r="AP32" i="11"/>
  <c r="AC35" i="11"/>
  <c r="AM32" i="11"/>
  <c r="AO27" i="11"/>
  <c r="AN27" i="11"/>
  <c r="AJ7" i="11"/>
  <c r="AH17" i="11"/>
  <c r="AI17" i="11"/>
  <c r="AJ15" i="11"/>
  <c r="AJ16" i="11"/>
  <c r="AJ13" i="11"/>
  <c r="AB35" i="11"/>
  <c r="AG18" i="11"/>
  <c r="AJ11" i="11"/>
  <c r="AJ4" i="11"/>
  <c r="AJ9" i="11"/>
  <c r="AJ5" i="11"/>
  <c r="AJ12" i="11"/>
  <c r="AN17" i="11"/>
  <c r="AR17" i="11" s="1"/>
  <c r="AD35" i="11"/>
  <c r="AA35" i="11"/>
  <c r="AJ6" i="11"/>
  <c r="AF35" i="11"/>
  <c r="Q35" i="11"/>
  <c r="V35" i="11"/>
  <c r="AP27" i="11"/>
  <c r="U35" i="11"/>
  <c r="T35" i="11"/>
  <c r="AN18" i="11"/>
  <c r="AM27" i="11"/>
  <c r="R35" i="11"/>
  <c r="S35" i="11"/>
  <c r="AM31" i="11"/>
  <c r="AP31" i="11"/>
  <c r="AO31" i="11"/>
  <c r="AN31" i="11"/>
  <c r="AM28" i="11"/>
  <c r="AP28" i="11"/>
  <c r="AP24" i="11"/>
  <c r="AM33" i="11"/>
  <c r="AS15" i="11"/>
  <c r="AN28" i="11"/>
  <c r="AP34" i="11"/>
  <c r="AS16" i="11"/>
  <c r="AO28" i="11"/>
  <c r="AN24" i="11"/>
  <c r="AM24" i="11"/>
  <c r="AO24" i="11"/>
  <c r="AO34" i="11"/>
  <c r="AN34" i="11"/>
  <c r="AM25" i="11"/>
  <c r="AP33" i="11"/>
  <c r="AO33" i="11"/>
  <c r="AN33" i="11"/>
  <c r="AP25" i="11"/>
  <c r="AN25" i="11"/>
  <c r="AO25" i="11"/>
  <c r="AJ17" i="11" l="1"/>
  <c r="AT9" i="11"/>
  <c r="AS17" i="11"/>
  <c r="AT4" i="11"/>
  <c r="AT5" i="11"/>
  <c r="AO35" i="11"/>
  <c r="AT12" i="11"/>
  <c r="AT15" i="11"/>
  <c r="AN35" i="11"/>
  <c r="AT10" i="11"/>
  <c r="AT11" i="11"/>
  <c r="AT16" i="11"/>
  <c r="AT6" i="11"/>
  <c r="AT8" i="11"/>
  <c r="AT7" i="11"/>
  <c r="AT14" i="11"/>
  <c r="AP35" i="11"/>
  <c r="AT13" i="11"/>
  <c r="AM35" i="11"/>
  <c r="AT17" i="11" l="1"/>
</calcChain>
</file>

<file path=xl/sharedStrings.xml><?xml version="1.0" encoding="utf-8"?>
<sst xmlns="http://schemas.openxmlformats.org/spreadsheetml/2006/main" count="829" uniqueCount="88">
  <si>
    <t>Media</t>
  </si>
  <si>
    <t>Recuento</t>
  </si>
  <si>
    <t>Mínimo</t>
  </si>
  <si>
    <t>Máximo</t>
  </si>
  <si>
    <t>Subregión</t>
  </si>
  <si>
    <t>Pie de monte</t>
  </si>
  <si>
    <t>occidente</t>
  </si>
  <si>
    <t>Pacifico sur</t>
  </si>
  <si>
    <t>Ex Provincia</t>
  </si>
  <si>
    <t>Cordillera</t>
  </si>
  <si>
    <t>Centro</t>
  </si>
  <si>
    <t>Sanquianga</t>
  </si>
  <si>
    <t>Saban</t>
  </si>
  <si>
    <t>Rio Mayo</t>
  </si>
  <si>
    <t>Telembi</t>
  </si>
  <si>
    <t>Abades</t>
  </si>
  <si>
    <t>Juanambu</t>
  </si>
  <si>
    <t>Guambuyaco</t>
  </si>
  <si>
    <t>Desviación típica</t>
  </si>
  <si>
    <t>N válido</t>
  </si>
  <si>
    <t>Consumo lamparas incandescentes Mcal Mes</t>
  </si>
  <si>
    <t>Consumo lamparas ahorradores Mcal Mes</t>
  </si>
  <si>
    <t>Consumo lamparas fluorescentes Mcal Mes</t>
  </si>
  <si>
    <t>Consumo refrigeración Mcal Mes</t>
  </si>
  <si>
    <t>Consumo calefacción Mcal mes</t>
  </si>
  <si>
    <t>Consumo ambiente Mcal mes</t>
  </si>
  <si>
    <t>Consumo estufas electricas McalMes</t>
  </si>
  <si>
    <t>Consumo gas Mcal mes</t>
  </si>
  <si>
    <t>Consumo hornos Mcal mes</t>
  </si>
  <si>
    <t>Consumo aparatos electricos Mcal mes</t>
  </si>
  <si>
    <t>Consumo de leña Mcal Mes</t>
  </si>
  <si>
    <t>Consumo de leña Kg Mes</t>
  </si>
  <si>
    <t>Viviendas</t>
  </si>
  <si>
    <t>Consumo Total subregión</t>
  </si>
  <si>
    <t>Ajuste</t>
  </si>
  <si>
    <t>Iluminación</t>
  </si>
  <si>
    <t>Refrigeración</t>
  </si>
  <si>
    <t>Ambiente</t>
  </si>
  <si>
    <t>Cocción</t>
  </si>
  <si>
    <t>Aparatos eléctricos</t>
  </si>
  <si>
    <t>TOTAL DEPARTAMENTO</t>
  </si>
  <si>
    <t>Calentamiento de agua</t>
  </si>
  <si>
    <t>Factor de ajuste</t>
  </si>
  <si>
    <t>Viviendas reales</t>
  </si>
  <si>
    <t>Consumo por subregión Kg Mes</t>
  </si>
  <si>
    <t>Participación por subregión</t>
  </si>
  <si>
    <t>Consumo Total GLP Subregión Mcal Mes</t>
  </si>
  <si>
    <t>Consumo Total leña subregión Mcal Mes</t>
  </si>
  <si>
    <t>Consumo Total Energía Eléctrica Mcal Mes</t>
  </si>
  <si>
    <t>Consumo Total Carbón Subregión Mcal Mes</t>
  </si>
  <si>
    <t>Consumo por fuente en Mcal/Mes por subregión</t>
  </si>
  <si>
    <t>Ex Provincia de Obando</t>
  </si>
  <si>
    <t>Consumo por subregión Mcal Mes</t>
  </si>
  <si>
    <t>Consumo per cápita leña Kg Mes</t>
  </si>
  <si>
    <t>Consumo per cápita de leña Kg/Día</t>
  </si>
  <si>
    <t>Consumo carbón Kg/Mes</t>
  </si>
  <si>
    <t>Consumo carbón Mcal mes</t>
  </si>
  <si>
    <t>Consumo por subregión per cápita Kg Día</t>
  </si>
  <si>
    <t>Consumo subregión  per cápita/Día</t>
  </si>
  <si>
    <t xml:space="preserve">Consumo de leña </t>
  </si>
  <si>
    <t>SUBREGIÓN</t>
  </si>
  <si>
    <t>Consumo por subregión per cápita Mcal/Día</t>
  </si>
  <si>
    <t>DEPARTAMENTO</t>
  </si>
  <si>
    <t>Consumo por subregión Mcal/Mes</t>
  </si>
  <si>
    <t>Consumo por proceso en Megacalorías</t>
  </si>
  <si>
    <t>Participación Consumo por proceso subregión Megacalorías Mes</t>
  </si>
  <si>
    <t>Sabana</t>
  </si>
  <si>
    <t xml:space="preserve">Consumo por fuente en Megacalorías </t>
  </si>
  <si>
    <t>Consumo subregión  per cápita Mcal / Día</t>
  </si>
  <si>
    <t>Consumo Total Subregión Mcal/ Mes</t>
  </si>
  <si>
    <t>Consumo de gas galones Mes</t>
  </si>
  <si>
    <t>Consumo total en Mcal/Mes</t>
  </si>
  <si>
    <t>Consumo subregión promedio vivienda/Mes</t>
  </si>
  <si>
    <t>Consumo lamparas incandescentes kWh mes</t>
  </si>
  <si>
    <t>Consumo lamparas ahorradores kWh mes</t>
  </si>
  <si>
    <t>Consumo lamparas fluorescentes kWh mes</t>
  </si>
  <si>
    <t>Consumo ambiente kWh Mes</t>
  </si>
  <si>
    <t>Consumo calefacción kWh mes</t>
  </si>
  <si>
    <t>Consumo refrigeración kWh mes</t>
  </si>
  <si>
    <t>Consumo estufas electricas kWhMes</t>
  </si>
  <si>
    <t>Consumo de leña kWh Mes</t>
  </si>
  <si>
    <t>Consumo por subregión vivienda kWh/Mes</t>
  </si>
  <si>
    <t>Consumo hornos kWh mes</t>
  </si>
  <si>
    <t>Consumo aparatos electricos kWh mes</t>
  </si>
  <si>
    <t>Consumo energía eléctrica por proceso en kWh</t>
  </si>
  <si>
    <t>Consumo por subergión kWh/Mes</t>
  </si>
  <si>
    <t>Participación en el consumo de energía eléctrica por proceso  kWh/Mes</t>
  </si>
  <si>
    <t>Occidente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</si>
</sst>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###0.00"/>
    <numFmt numFmtId="166" formatCode="###0"/>
    <numFmt numFmtId="169" formatCode="###0.00000"/>
    <numFmt numFmtId="170" formatCode="0.0%"/>
    <numFmt numFmtId="173" formatCode="0.000"/>
    <numFmt numFmtId="176" formatCode="###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9F5BC"/>
        <bgColor indexed="64"/>
      </patternFill>
    </fill>
    <fill>
      <patternFill patternType="solid">
        <fgColor rgb="FFE6F8E0"/>
        <bgColor indexed="64"/>
      </patternFill>
    </fill>
    <fill>
      <patternFill patternType="solid">
        <fgColor rgb="FFA3ED97"/>
        <bgColor indexed="64"/>
      </patternFill>
    </fill>
  </fills>
  <borders count="12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/>
      <bottom/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165" fontId="5" fillId="9" borderId="9" xfId="9" applyNumberFormat="1" applyFont="1" applyFill="1" applyBorder="1" applyAlignment="1">
      <alignment horizontal="center" vertical="center"/>
    </xf>
    <xf numFmtId="165" fontId="5" fillId="9" borderId="8" xfId="9" applyNumberFormat="1" applyFont="1" applyFill="1" applyBorder="1" applyAlignment="1">
      <alignment horizontal="center" vertical="center"/>
    </xf>
    <xf numFmtId="165" fontId="5" fillId="9" borderId="10" xfId="9" applyNumberFormat="1" applyFont="1" applyFill="1" applyBorder="1" applyAlignment="1">
      <alignment horizontal="center" vertical="center"/>
    </xf>
    <xf numFmtId="165" fontId="5" fillId="9" borderId="11" xfId="9" applyNumberFormat="1" applyFont="1" applyFill="1" applyBorder="1" applyAlignment="1">
      <alignment horizontal="center" vertical="center"/>
    </xf>
    <xf numFmtId="165" fontId="5" fillId="9" borderId="1" xfId="10" applyNumberFormat="1" applyFont="1" applyFill="1" applyBorder="1" applyAlignment="1">
      <alignment horizontal="right" vertical="center"/>
    </xf>
    <xf numFmtId="166" fontId="5" fillId="9" borderId="1" xfId="10" applyNumberFormat="1" applyFont="1" applyFill="1" applyBorder="1" applyAlignment="1">
      <alignment horizontal="right" vertical="center"/>
    </xf>
    <xf numFmtId="9" fontId="5" fillId="9" borderId="1" xfId="7" applyFont="1" applyFill="1" applyBorder="1" applyAlignment="1">
      <alignment horizontal="right" vertical="center"/>
    </xf>
    <xf numFmtId="166" fontId="5" fillId="9" borderId="1" xfId="11" applyNumberFormat="1" applyFont="1" applyFill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/>
    </xf>
    <xf numFmtId="0" fontId="5" fillId="0" borderId="0" xfId="3" applyFont="1" applyBorder="1" applyAlignment="1">
      <alignment horizontal="center" vertical="center" wrapText="1"/>
    </xf>
    <xf numFmtId="0" fontId="1" fillId="0" borderId="0" xfId="6" applyFont="1" applyAlignment="1">
      <alignment vertical="center"/>
    </xf>
    <xf numFmtId="0" fontId="6" fillId="0" borderId="0" xfId="0" applyFont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70" fontId="7" fillId="0" borderId="0" xfId="0" applyNumberFormat="1" applyFont="1" applyAlignment="1">
      <alignment vertical="center"/>
    </xf>
    <xf numFmtId="0" fontId="1" fillId="0" borderId="0" xfId="8" applyFont="1" applyAlignment="1">
      <alignment vertical="center"/>
    </xf>
    <xf numFmtId="0" fontId="5" fillId="0" borderId="0" xfId="4" applyFont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166" fontId="5" fillId="0" borderId="0" xfId="3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5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2" fontId="6" fillId="3" borderId="5" xfId="7" applyNumberFormat="1" applyFont="1" applyFill="1" applyBorder="1" applyAlignment="1">
      <alignment horizontal="right" vertical="center"/>
    </xf>
    <xf numFmtId="2" fontId="6" fillId="3" borderId="6" xfId="7" applyNumberFormat="1" applyFont="1" applyFill="1" applyBorder="1" applyAlignment="1">
      <alignment horizontal="right" vertical="center"/>
    </xf>
    <xf numFmtId="2" fontId="6" fillId="3" borderId="7" xfId="7" applyNumberFormat="1" applyFont="1" applyFill="1" applyBorder="1" applyAlignment="1">
      <alignment horizontal="right" vertical="center"/>
    </xf>
    <xf numFmtId="1" fontId="9" fillId="8" borderId="1" xfId="0" applyNumberFormat="1" applyFont="1" applyFill="1" applyBorder="1" applyAlignment="1">
      <alignment vertical="center"/>
    </xf>
    <xf numFmtId="3" fontId="9" fillId="2" borderId="7" xfId="0" applyNumberFormat="1" applyFont="1" applyFill="1" applyBorder="1" applyAlignment="1">
      <alignment horizontal="right" vertical="center"/>
    </xf>
    <xf numFmtId="0" fontId="9" fillId="3" borderId="7" xfId="0" applyFont="1" applyFill="1" applyBorder="1" applyAlignment="1">
      <alignment vertical="center"/>
    </xf>
    <xf numFmtId="3" fontId="8" fillId="6" borderId="7" xfId="3" applyNumberFormat="1" applyFont="1" applyFill="1" applyBorder="1" applyAlignment="1">
      <alignment horizontal="right" vertical="center" wrapText="1"/>
    </xf>
    <xf numFmtId="173" fontId="9" fillId="5" borderId="7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2" fontId="6" fillId="7" borderId="1" xfId="7" applyNumberFormat="1" applyFont="1" applyFill="1" applyBorder="1" applyAlignment="1">
      <alignment vertical="center"/>
    </xf>
    <xf numFmtId="2" fontId="9" fillId="3" borderId="1" xfId="7" applyNumberFormat="1" applyFont="1" applyFill="1" applyBorder="1" applyAlignment="1">
      <alignment horizontal="right" vertical="center"/>
    </xf>
    <xf numFmtId="9" fontId="9" fillId="5" borderId="1" xfId="7" applyFont="1" applyFill="1" applyBorder="1" applyAlignment="1">
      <alignment vertical="center"/>
    </xf>
    <xf numFmtId="2" fontId="6" fillId="0" borderId="0" xfId="7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horizontal="right" vertical="center"/>
    </xf>
    <xf numFmtId="2" fontId="9" fillId="3" borderId="7" xfId="7" applyNumberFormat="1" applyFont="1" applyFill="1" applyBorder="1" applyAlignment="1">
      <alignment horizontal="right" vertical="center"/>
    </xf>
    <xf numFmtId="10" fontId="9" fillId="5" borderId="1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2" fontId="6" fillId="3" borderId="5" xfId="7" applyNumberFormat="1" applyFont="1" applyFill="1" applyBorder="1" applyAlignment="1">
      <alignment vertical="center"/>
    </xf>
    <xf numFmtId="2" fontId="6" fillId="3" borderId="6" xfId="7" applyNumberFormat="1" applyFont="1" applyFill="1" applyBorder="1" applyAlignment="1">
      <alignment vertical="center"/>
    </xf>
    <xf numFmtId="2" fontId="6" fillId="3" borderId="7" xfId="7" applyNumberFormat="1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wrapText="1"/>
    </xf>
    <xf numFmtId="10" fontId="6" fillId="8" borderId="1" xfId="0" applyNumberFormat="1" applyFont="1" applyFill="1" applyBorder="1" applyAlignment="1">
      <alignment vertical="center"/>
    </xf>
    <xf numFmtId="10" fontId="6" fillId="8" borderId="1" xfId="7" applyNumberFormat="1" applyFont="1" applyFill="1" applyBorder="1" applyAlignment="1">
      <alignment vertical="center"/>
    </xf>
    <xf numFmtId="0" fontId="1" fillId="0" borderId="0" xfId="3" applyFont="1" applyAlignment="1">
      <alignment vertical="center"/>
    </xf>
    <xf numFmtId="0" fontId="5" fillId="0" borderId="0" xfId="3" applyFont="1" applyBorder="1" applyAlignment="1">
      <alignment vertical="center" wrapText="1"/>
    </xf>
    <xf numFmtId="0" fontId="10" fillId="10" borderId="2" xfId="0" applyNumberFormat="1" applyFont="1" applyFill="1" applyBorder="1" applyAlignment="1">
      <alignment horizontal="center" vertical="center" wrapText="1"/>
    </xf>
    <xf numFmtId="0" fontId="10" fillId="10" borderId="3" xfId="0" applyNumberFormat="1" applyFont="1" applyFill="1" applyBorder="1" applyAlignment="1">
      <alignment horizontal="center" vertical="center" wrapText="1"/>
    </xf>
    <xf numFmtId="0" fontId="10" fillId="10" borderId="4" xfId="0" applyNumberFormat="1" applyFont="1" applyFill="1" applyBorder="1" applyAlignment="1">
      <alignment horizontal="center" vertical="center" wrapText="1"/>
    </xf>
    <xf numFmtId="0" fontId="10" fillId="1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10" borderId="5" xfId="0" applyNumberFormat="1" applyFont="1" applyFill="1" applyBorder="1" applyAlignment="1">
      <alignment horizontal="center" vertical="center" wrapText="1"/>
    </xf>
    <xf numFmtId="0" fontId="10" fillId="10" borderId="6" xfId="0" applyNumberFormat="1" applyFont="1" applyFill="1" applyBorder="1" applyAlignment="1">
      <alignment horizontal="center" vertical="center" wrapText="1"/>
    </xf>
    <xf numFmtId="0" fontId="10" fillId="10" borderId="7" xfId="0" applyNumberFormat="1" applyFont="1" applyFill="1" applyBorder="1" applyAlignment="1">
      <alignment horizontal="center" vertical="center" wrapText="1"/>
    </xf>
    <xf numFmtId="1" fontId="6" fillId="8" borderId="7" xfId="0" applyNumberFormat="1" applyFont="1" applyFill="1" applyBorder="1" applyAlignment="1">
      <alignment horizontal="right" vertical="center"/>
    </xf>
    <xf numFmtId="170" fontId="5" fillId="9" borderId="1" xfId="7" applyNumberFormat="1" applyFont="1" applyFill="1" applyBorder="1" applyAlignment="1">
      <alignment horizontal="right" vertical="center"/>
    </xf>
    <xf numFmtId="10" fontId="5" fillId="9" borderId="1" xfId="7" applyNumberFormat="1" applyFont="1" applyFill="1" applyBorder="1" applyAlignment="1">
      <alignment horizontal="right" vertical="center"/>
    </xf>
    <xf numFmtId="9" fontId="5" fillId="9" borderId="1" xfId="7" applyNumberFormat="1" applyFont="1" applyFill="1" applyBorder="1" applyAlignment="1">
      <alignment horizontal="right" vertical="center"/>
    </xf>
    <xf numFmtId="1" fontId="6" fillId="3" borderId="1" xfId="0" applyNumberFormat="1" applyFont="1" applyFill="1" applyBorder="1" applyAlignment="1">
      <alignment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166" fontId="5" fillId="3" borderId="1" xfId="3" applyNumberFormat="1" applyFont="1" applyFill="1" applyBorder="1" applyAlignment="1">
      <alignment horizontal="right" vertical="center"/>
    </xf>
    <xf numFmtId="0" fontId="10" fillId="5" borderId="1" xfId="0" applyNumberFormat="1" applyFont="1" applyFill="1" applyBorder="1" applyAlignment="1">
      <alignment horizontal="center" vertical="center" wrapText="1"/>
    </xf>
    <xf numFmtId="166" fontId="5" fillId="5" borderId="1" xfId="3" applyNumberFormat="1" applyFont="1" applyFill="1" applyBorder="1" applyAlignment="1">
      <alignment horizontal="right" vertical="center"/>
    </xf>
    <xf numFmtId="1" fontId="6" fillId="5" borderId="1" xfId="0" applyNumberFormat="1" applyFont="1" applyFill="1" applyBorder="1" applyAlignment="1">
      <alignment vertical="center"/>
    </xf>
    <xf numFmtId="165" fontId="5" fillId="9" borderId="9" xfId="10" applyNumberFormat="1" applyFont="1" applyFill="1" applyBorder="1" applyAlignment="1">
      <alignment horizontal="center" vertical="center"/>
    </xf>
    <xf numFmtId="165" fontId="5" fillId="9" borderId="8" xfId="10" applyNumberFormat="1" applyFont="1" applyFill="1" applyBorder="1" applyAlignment="1">
      <alignment horizontal="center" vertical="center"/>
    </xf>
    <xf numFmtId="165" fontId="5" fillId="9" borderId="10" xfId="10" applyNumberFormat="1" applyFont="1" applyFill="1" applyBorder="1" applyAlignment="1">
      <alignment horizontal="center" vertical="center"/>
    </xf>
    <xf numFmtId="165" fontId="5" fillId="9" borderId="11" xfId="10" applyNumberFormat="1" applyFont="1" applyFill="1" applyBorder="1" applyAlignment="1">
      <alignment horizontal="center" vertical="center"/>
    </xf>
    <xf numFmtId="169" fontId="5" fillId="9" borderId="1" xfId="10" applyNumberFormat="1" applyFont="1" applyFill="1" applyBorder="1" applyAlignment="1">
      <alignment horizontal="right" vertical="center"/>
    </xf>
    <xf numFmtId="165" fontId="5" fillId="3" borderId="1" xfId="10" applyNumberFormat="1" applyFont="1" applyFill="1" applyBorder="1" applyAlignment="1">
      <alignment horizontal="right" vertical="center"/>
    </xf>
    <xf numFmtId="166" fontId="5" fillId="2" borderId="1" xfId="10" applyNumberFormat="1" applyFont="1" applyFill="1" applyBorder="1" applyAlignment="1">
      <alignment horizontal="right" vertical="center"/>
    </xf>
    <xf numFmtId="166" fontId="5" fillId="6" borderId="1" xfId="1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6" borderId="1" xfId="3" applyFont="1" applyFill="1" applyBorder="1" applyAlignment="1">
      <alignment horizontal="center" vertical="center" wrapText="1"/>
    </xf>
    <xf numFmtId="176" fontId="5" fillId="5" borderId="1" xfId="10" applyNumberFormat="1" applyFont="1" applyFill="1" applyBorder="1" applyAlignment="1">
      <alignment horizontal="right" vertical="center"/>
    </xf>
    <xf numFmtId="0" fontId="8" fillId="5" borderId="1" xfId="3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10" fontId="5" fillId="5" borderId="1" xfId="7" applyNumberFormat="1" applyFont="1" applyFill="1" applyBorder="1" applyAlignment="1">
      <alignment horizontal="right" vertical="center"/>
    </xf>
    <xf numFmtId="10" fontId="5" fillId="4" borderId="1" xfId="7" applyNumberFormat="1" applyFont="1" applyFill="1" applyBorder="1" applyAlignment="1">
      <alignment horizontal="right" vertical="center"/>
    </xf>
    <xf numFmtId="165" fontId="8" fillId="3" borderId="1" xfId="1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10" borderId="1" xfId="0" applyNumberFormat="1" applyFont="1" applyFill="1" applyBorder="1" applyAlignment="1">
      <alignment horizontal="right" vertical="center" wrapText="1"/>
    </xf>
  </cellXfs>
  <cellStyles count="12">
    <cellStyle name="Normal" xfId="0" builtinId="0"/>
    <cellStyle name="Normal_Caracterización" xfId="11"/>
    <cellStyle name="Normal_Carbón" xfId="1"/>
    <cellStyle name="Normal_Gas_1" xfId="8"/>
    <cellStyle name="Normal_Hoja1_1" xfId="2"/>
    <cellStyle name="Normal_Iluminación" xfId="3"/>
    <cellStyle name="Normal_Iluminación_2" xfId="10"/>
    <cellStyle name="Normal_Leña" xfId="4"/>
    <cellStyle name="Normal_Leña_2" xfId="5"/>
    <cellStyle name="Normal_Leña_3" xfId="9"/>
    <cellStyle name="Normal_Refrigeración" xfId="6"/>
    <cellStyle name="Porcentaje" xfId="7" builtinId="5"/>
  </cellStyles>
  <dxfs count="0"/>
  <tableStyles count="0" defaultTableStyle="TableStyleMedium9" defaultPivotStyle="PivotStyleLight16"/>
  <colors>
    <mruColors>
      <color rgb="FFE6F8E0"/>
      <color rgb="FFA9F5B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Participación</a:t>
            </a:r>
            <a:r>
              <a:rPr lang="es-CO" sz="1400" baseline="0"/>
              <a:t> consumo por proceso Mcal Mes</a:t>
            </a:r>
          </a:p>
          <a:p>
            <a:pPr>
              <a:defRPr sz="1400"/>
            </a:pPr>
            <a:r>
              <a:rPr lang="es-CO" sz="1400" baseline="0"/>
              <a:t>Departamento de Nariño</a:t>
            </a:r>
            <a:endParaRPr lang="es-CO" sz="1400"/>
          </a:p>
        </c:rich>
      </c:tx>
      <c:layout/>
      <c:overlay val="0"/>
    </c:title>
    <c:autoTitleDeleted val="0"/>
    <c:view3D>
      <c:rotX val="30"/>
      <c:rotY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41332548580529E-2"/>
          <c:y val="0.23073943784677425"/>
          <c:w val="0.84157634831541317"/>
          <c:h val="0.67203596538271104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contourClr>
                <a:srgbClr val="000000"/>
              </a:contourClr>
            </a:sp3d>
          </c:spPr>
          <c:dLbls>
            <c:dLbl>
              <c:idx val="0"/>
              <c:layout>
                <c:manualLayout>
                  <c:x val="5.9523995862147849E-2"/>
                  <c:y val="-0.22650977091115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353001157307581"/>
                  <c:y val="-0.171667572733809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4100106710488504E-2"/>
                  <c:y val="0.190529103412403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424486593499086E-2"/>
                  <c:y val="2.14686971646762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1400" b="1"/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3.3422769145650497E-2"/>
                  <c:y val="-0.356309319692108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resultados!$Q$21:$V$21</c:f>
              <c:strCache>
                <c:ptCount val="6"/>
                <c:pt idx="0">
                  <c:v>Iluminación</c:v>
                </c:pt>
                <c:pt idx="1">
                  <c:v>Refrigeración</c:v>
                </c:pt>
                <c:pt idx="2">
                  <c:v>Ambiente</c:v>
                </c:pt>
                <c:pt idx="3">
                  <c:v>Calentamiento de agua</c:v>
                </c:pt>
                <c:pt idx="4">
                  <c:v>Cocción</c:v>
                </c:pt>
                <c:pt idx="5">
                  <c:v>Aparatos eléctricos</c:v>
                </c:pt>
              </c:strCache>
            </c:strRef>
          </c:cat>
          <c:val>
            <c:numRef>
              <c:f>resultados!$Q$35:$V$35</c:f>
              <c:numCache>
                <c:formatCode>0.00%</c:formatCode>
                <c:ptCount val="6"/>
                <c:pt idx="0">
                  <c:v>1.9531495493890504E-2</c:v>
                </c:pt>
                <c:pt idx="1">
                  <c:v>1.5811646550477239E-2</c:v>
                </c:pt>
                <c:pt idx="2">
                  <c:v>2.9785713046867694E-4</c:v>
                </c:pt>
                <c:pt idx="3">
                  <c:v>1.3439642712753256E-3</c:v>
                </c:pt>
                <c:pt idx="4">
                  <c:v>0.95031305425104329</c:v>
                </c:pt>
                <c:pt idx="5">
                  <c:v>1.2701982302845168E-2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800" b="1" i="0" baseline="0"/>
              <a:t>Consumo de energía eléctrica en iluminación Kwh/Mes</a:t>
            </a:r>
            <a:endParaRPr lang="es-CO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resultados!$Z$4:$Z$16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 de Obando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resultados!$AA$4:$AA$16</c:f>
              <c:numCache>
                <c:formatCode>###0</c:formatCode>
                <c:ptCount val="13"/>
                <c:pt idx="0">
                  <c:v>164136.06794117665</c:v>
                </c:pt>
                <c:pt idx="1">
                  <c:v>168838.39705882364</c:v>
                </c:pt>
                <c:pt idx="2">
                  <c:v>510637.13697215001</c:v>
                </c:pt>
                <c:pt idx="3">
                  <c:v>1006330.4926380665</c:v>
                </c:pt>
                <c:pt idx="4">
                  <c:v>235848.76712736956</c:v>
                </c:pt>
                <c:pt idx="5">
                  <c:v>660213.92602368828</c:v>
                </c:pt>
                <c:pt idx="6">
                  <c:v>476268.19299333979</c:v>
                </c:pt>
                <c:pt idx="7">
                  <c:v>239953.15803993339</c:v>
                </c:pt>
                <c:pt idx="8">
                  <c:v>261342.97648887307</c:v>
                </c:pt>
                <c:pt idx="9">
                  <c:v>409549.31419558503</c:v>
                </c:pt>
                <c:pt idx="10">
                  <c:v>288045.65688888857</c:v>
                </c:pt>
                <c:pt idx="11">
                  <c:v>428838.23101784586</c:v>
                </c:pt>
                <c:pt idx="12">
                  <c:v>216354.45843478257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996928"/>
        <c:axId val="117022016"/>
        <c:axId val="0"/>
      </c:bar3DChart>
      <c:catAx>
        <c:axId val="79996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7022016"/>
        <c:crosses val="autoZero"/>
        <c:auto val="1"/>
        <c:lblAlgn val="ctr"/>
        <c:lblOffset val="100"/>
        <c:noMultiLvlLbl val="0"/>
      </c:catAx>
      <c:valAx>
        <c:axId val="117022016"/>
        <c:scaling>
          <c:orientation val="minMax"/>
        </c:scaling>
        <c:delete val="0"/>
        <c:axPos val="b"/>
        <c:majorGridlines/>
        <c:numFmt formatCode="###0" sourceLinked="1"/>
        <c:majorTickMark val="out"/>
        <c:minorTickMark val="none"/>
        <c:tickLblPos val="nextTo"/>
        <c:crossAx val="7999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800" b="1" i="0" baseline="0"/>
              <a:t>Consumo de energía eléctrica en refrigeración Kwh/Mes</a:t>
            </a:r>
            <a:endParaRPr lang="es-CO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resultados!$Z$4:$Z$16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 de Obando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resultados!$AB$4:$AB$16</c:f>
              <c:numCache>
                <c:formatCode>###0</c:formatCode>
                <c:ptCount val="13"/>
                <c:pt idx="0">
                  <c:v>195012.79411764734</c:v>
                </c:pt>
                <c:pt idx="1">
                  <c:v>248943.14117647172</c:v>
                </c:pt>
                <c:pt idx="2">
                  <c:v>814542.5094339659</c:v>
                </c:pt>
                <c:pt idx="3">
                  <c:v>479307.19090628537</c:v>
                </c:pt>
                <c:pt idx="4">
                  <c:v>501057.33356573572</c:v>
                </c:pt>
                <c:pt idx="5">
                  <c:v>470288.91831653862</c:v>
                </c:pt>
                <c:pt idx="6">
                  <c:v>221565.43739214103</c:v>
                </c:pt>
                <c:pt idx="7">
                  <c:v>242546.78389672932</c:v>
                </c:pt>
                <c:pt idx="8">
                  <c:v>365338.31107711984</c:v>
                </c:pt>
                <c:pt idx="9">
                  <c:v>481858.58044164279</c:v>
                </c:pt>
                <c:pt idx="10">
                  <c:v>296038.3999999995</c:v>
                </c:pt>
                <c:pt idx="11">
                  <c:v>355496.04076898453</c:v>
                </c:pt>
                <c:pt idx="12">
                  <c:v>227573.79339130438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372672"/>
        <c:axId val="95757440"/>
        <c:axId val="0"/>
      </c:bar3DChart>
      <c:catAx>
        <c:axId val="57372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5757440"/>
        <c:crosses val="autoZero"/>
        <c:auto val="1"/>
        <c:lblAlgn val="ctr"/>
        <c:lblOffset val="100"/>
        <c:noMultiLvlLbl val="0"/>
      </c:catAx>
      <c:valAx>
        <c:axId val="95757440"/>
        <c:scaling>
          <c:orientation val="minMax"/>
        </c:scaling>
        <c:delete val="0"/>
        <c:axPos val="b"/>
        <c:majorGridlines/>
        <c:numFmt formatCode="###0" sourceLinked="1"/>
        <c:majorTickMark val="out"/>
        <c:minorTickMark val="none"/>
        <c:tickLblPos val="nextTo"/>
        <c:crossAx val="57372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800" b="1" i="0" baseline="0"/>
              <a:t>Consumo de energía eléctrica en adecuación de ambiente Kwh/Mes</a:t>
            </a:r>
            <a:endParaRPr lang="es-CO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resultados!$Z$4:$Z$16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 de Obando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resultados!$AC$4:$AC$16</c:f>
              <c:numCache>
                <c:formatCode>###0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33340.762803234655</c:v>
                </c:pt>
                <c:pt idx="3">
                  <c:v>0</c:v>
                </c:pt>
                <c:pt idx="4">
                  <c:v>2328.0981808116035</c:v>
                </c:pt>
                <c:pt idx="5">
                  <c:v>0</c:v>
                </c:pt>
                <c:pt idx="6">
                  <c:v>2503.9468527326262</c:v>
                </c:pt>
                <c:pt idx="7">
                  <c:v>0</c:v>
                </c:pt>
                <c:pt idx="8">
                  <c:v>0</c:v>
                </c:pt>
                <c:pt idx="9">
                  <c:v>53007.894321766587</c:v>
                </c:pt>
                <c:pt idx="10">
                  <c:v>0</c:v>
                </c:pt>
                <c:pt idx="11">
                  <c:v>1116.5565777457762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373184"/>
        <c:axId val="95759168"/>
        <c:axId val="0"/>
      </c:bar3DChart>
      <c:catAx>
        <c:axId val="57373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5759168"/>
        <c:crosses val="autoZero"/>
        <c:auto val="1"/>
        <c:lblAlgn val="ctr"/>
        <c:lblOffset val="100"/>
        <c:noMultiLvlLbl val="0"/>
      </c:catAx>
      <c:valAx>
        <c:axId val="95759168"/>
        <c:scaling>
          <c:orientation val="minMax"/>
        </c:scaling>
        <c:delete val="0"/>
        <c:axPos val="b"/>
        <c:majorGridlines/>
        <c:numFmt formatCode="###0" sourceLinked="1"/>
        <c:majorTickMark val="out"/>
        <c:minorTickMark val="none"/>
        <c:tickLblPos val="nextTo"/>
        <c:crossAx val="5737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800" b="1" i="0" baseline="0"/>
              <a:t>Consumo de energía eléctrica calentamiento de agua Kwh/Mes</a:t>
            </a:r>
            <a:endParaRPr lang="es-CO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resultados!$Z$4:$Z$16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 de Obando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resultados!$AD$4:$AD$16</c:f>
              <c:numCache>
                <c:formatCode>###0</c:formatCode>
                <c:ptCount val="13"/>
                <c:pt idx="0">
                  <c:v>0</c:v>
                </c:pt>
                <c:pt idx="1">
                  <c:v>13175.73529411768</c:v>
                </c:pt>
                <c:pt idx="2">
                  <c:v>0</c:v>
                </c:pt>
                <c:pt idx="3">
                  <c:v>159405.88045521488</c:v>
                </c:pt>
                <c:pt idx="4">
                  <c:v>1916.1862953347493</c:v>
                </c:pt>
                <c:pt idx="5">
                  <c:v>49615.683372090527</c:v>
                </c:pt>
                <c:pt idx="6">
                  <c:v>0</c:v>
                </c:pt>
                <c:pt idx="7">
                  <c:v>34042.054748552015</c:v>
                </c:pt>
                <c:pt idx="8">
                  <c:v>105272.4904181661</c:v>
                </c:pt>
                <c:pt idx="9">
                  <c:v>4313.0914826498474</c:v>
                </c:pt>
                <c:pt idx="10">
                  <c:v>35242.666666666621</c:v>
                </c:pt>
                <c:pt idx="11">
                  <c:v>16084.910759185321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373696"/>
        <c:axId val="95760896"/>
        <c:axId val="0"/>
      </c:bar3DChart>
      <c:catAx>
        <c:axId val="57373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5760896"/>
        <c:crosses val="autoZero"/>
        <c:auto val="1"/>
        <c:lblAlgn val="ctr"/>
        <c:lblOffset val="100"/>
        <c:noMultiLvlLbl val="0"/>
      </c:catAx>
      <c:valAx>
        <c:axId val="95760896"/>
        <c:scaling>
          <c:orientation val="minMax"/>
          <c:max val="160000"/>
          <c:min val="1000"/>
        </c:scaling>
        <c:delete val="0"/>
        <c:axPos val="b"/>
        <c:majorGridlines/>
        <c:numFmt formatCode="###0" sourceLinked="1"/>
        <c:majorTickMark val="out"/>
        <c:minorTickMark val="none"/>
        <c:tickLblPos val="nextTo"/>
        <c:crossAx val="57373696"/>
        <c:crosses val="autoZero"/>
        <c:crossBetween val="between"/>
        <c:min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800" b="1" i="0" baseline="0"/>
              <a:t>Consumo de energía eléctrica cocción Kwh/Mes</a:t>
            </a:r>
            <a:endParaRPr lang="es-CO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resultados!$Z$4:$Z$16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 de Obando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resultados!$AE$4:$AE$16</c:f>
              <c:numCache>
                <c:formatCode>###0</c:formatCode>
                <c:ptCount val="13"/>
                <c:pt idx="0">
                  <c:v>566.76529411764841</c:v>
                </c:pt>
                <c:pt idx="1">
                  <c:v>480.71470588235422</c:v>
                </c:pt>
                <c:pt idx="2">
                  <c:v>239854.72149595784</c:v>
                </c:pt>
                <c:pt idx="3">
                  <c:v>0</c:v>
                </c:pt>
                <c:pt idx="4">
                  <c:v>1373.2668449899036</c:v>
                </c:pt>
                <c:pt idx="5">
                  <c:v>1239.6974227729759</c:v>
                </c:pt>
                <c:pt idx="6">
                  <c:v>0</c:v>
                </c:pt>
                <c:pt idx="7">
                  <c:v>1867.6196433274381</c:v>
                </c:pt>
                <c:pt idx="8">
                  <c:v>40539.368175841679</c:v>
                </c:pt>
                <c:pt idx="9">
                  <c:v>30694.834384858081</c:v>
                </c:pt>
                <c:pt idx="10">
                  <c:v>0</c:v>
                </c:pt>
                <c:pt idx="11">
                  <c:v>16195.765396366554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342336"/>
        <c:axId val="95762624"/>
        <c:axId val="0"/>
      </c:bar3DChart>
      <c:catAx>
        <c:axId val="115342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5762624"/>
        <c:crosses val="autoZero"/>
        <c:auto val="1"/>
        <c:lblAlgn val="ctr"/>
        <c:lblOffset val="100"/>
        <c:noMultiLvlLbl val="0"/>
      </c:catAx>
      <c:valAx>
        <c:axId val="95762624"/>
        <c:scaling>
          <c:orientation val="minMax"/>
        </c:scaling>
        <c:delete val="0"/>
        <c:axPos val="b"/>
        <c:majorGridlines/>
        <c:numFmt formatCode="###0" sourceLinked="1"/>
        <c:majorTickMark val="out"/>
        <c:minorTickMark val="none"/>
        <c:tickLblPos val="nextTo"/>
        <c:crossAx val="115342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800" b="1" i="0" baseline="0"/>
              <a:t>Consumo de energía eléctrica en aparatos eléctricos Kwh/Mes</a:t>
            </a:r>
            <a:endParaRPr lang="es-CO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resultados!$Z$4:$Z$16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 de Obando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resultados!$AF$4:$AF$16</c:f>
              <c:numCache>
                <c:formatCode>###0</c:formatCode>
                <c:ptCount val="13"/>
                <c:pt idx="0">
                  <c:v>202874.41588235291</c:v>
                </c:pt>
                <c:pt idx="1">
                  <c:v>129742.39705882366</c:v>
                </c:pt>
                <c:pt idx="2">
                  <c:v>490715.40889487957</c:v>
                </c:pt>
                <c:pt idx="3">
                  <c:v>532726.18312077352</c:v>
                </c:pt>
                <c:pt idx="4">
                  <c:v>262017.86920043352</c:v>
                </c:pt>
                <c:pt idx="5">
                  <c:v>615570.49342774786</c:v>
                </c:pt>
                <c:pt idx="6">
                  <c:v>194407.08236902661</c:v>
                </c:pt>
                <c:pt idx="7">
                  <c:v>205505.27586747499</c:v>
                </c:pt>
                <c:pt idx="8">
                  <c:v>345207.99110311677</c:v>
                </c:pt>
                <c:pt idx="9">
                  <c:v>261786.25047318669</c:v>
                </c:pt>
                <c:pt idx="10">
                  <c:v>251246.43911111105</c:v>
                </c:pt>
                <c:pt idx="11">
                  <c:v>213623.93254350481</c:v>
                </c:pt>
                <c:pt idx="12">
                  <c:v>230551.01913043484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374208"/>
        <c:axId val="96387072"/>
        <c:axId val="0"/>
      </c:bar3DChart>
      <c:catAx>
        <c:axId val="57374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6387072"/>
        <c:crosses val="autoZero"/>
        <c:auto val="1"/>
        <c:lblAlgn val="ctr"/>
        <c:lblOffset val="100"/>
        <c:noMultiLvlLbl val="0"/>
      </c:catAx>
      <c:valAx>
        <c:axId val="96387072"/>
        <c:scaling>
          <c:orientation val="minMax"/>
        </c:scaling>
        <c:delete val="0"/>
        <c:axPos val="b"/>
        <c:majorGridlines/>
        <c:numFmt formatCode="###0" sourceLinked="1"/>
        <c:majorTickMark val="out"/>
        <c:minorTickMark val="none"/>
        <c:tickLblPos val="nextTo"/>
        <c:crossAx val="57374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Consumo energía eléctrica Mcal/Mes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resultados!$AM$4:$AM$16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 de Obando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resultados!$AN$4:$AN$16</c:f>
              <c:numCache>
                <c:formatCode>###0</c:formatCode>
                <c:ptCount val="13"/>
                <c:pt idx="0">
                  <c:v>483827.43718235329</c:v>
                </c:pt>
                <c:pt idx="1">
                  <c:v>482615.13135294232</c:v>
                </c:pt>
                <c:pt idx="2">
                  <c:v>1796617.8640561616</c:v>
                </c:pt>
                <c:pt idx="3">
                  <c:v>1872881.9825234928</c:v>
                </c:pt>
                <c:pt idx="4">
                  <c:v>863905.70824462047</c:v>
                </c:pt>
                <c:pt idx="5">
                  <c:v>1545358.6979640408</c:v>
                </c:pt>
                <c:pt idx="6">
                  <c:v>769480.40726222645</c:v>
                </c:pt>
                <c:pt idx="7">
                  <c:v>622566.80728857475</c:v>
                </c:pt>
                <c:pt idx="8">
                  <c:v>961222.97804628091</c:v>
                </c:pt>
                <c:pt idx="9">
                  <c:v>1067440.5701577323</c:v>
                </c:pt>
                <c:pt idx="10">
                  <c:v>748692.91989333264</c:v>
                </c:pt>
                <c:pt idx="11">
                  <c:v>886965.6758747244</c:v>
                </c:pt>
                <c:pt idx="12">
                  <c:v>580052.17302260874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375232"/>
        <c:axId val="96388800"/>
        <c:axId val="0"/>
      </c:bar3DChart>
      <c:catAx>
        <c:axId val="57375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6388800"/>
        <c:crosses val="autoZero"/>
        <c:auto val="1"/>
        <c:lblAlgn val="ctr"/>
        <c:lblOffset val="100"/>
        <c:noMultiLvlLbl val="0"/>
      </c:catAx>
      <c:valAx>
        <c:axId val="96388800"/>
        <c:scaling>
          <c:orientation val="minMax"/>
        </c:scaling>
        <c:delete val="0"/>
        <c:axPos val="b"/>
        <c:majorGridlines/>
        <c:numFmt formatCode="###0" sourceLinked="1"/>
        <c:majorTickMark val="out"/>
        <c:minorTickMark val="none"/>
        <c:tickLblPos val="nextTo"/>
        <c:crossAx val="57375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Consumo leña Mcal/Mes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resultados!$AM$4:$AM$16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 de Obando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resultados!$AO$4:$AO$16</c:f>
              <c:numCache>
                <c:formatCode>###0</c:formatCode>
                <c:ptCount val="13"/>
                <c:pt idx="0">
                  <c:v>4359209.955882364</c:v>
                </c:pt>
                <c:pt idx="1">
                  <c:v>14618575.090588272</c:v>
                </c:pt>
                <c:pt idx="2">
                  <c:v>7144279.7385445088</c:v>
                </c:pt>
                <c:pt idx="3">
                  <c:v>35969191.093980931</c:v>
                </c:pt>
                <c:pt idx="4">
                  <c:v>13280918.570054635</c:v>
                </c:pt>
                <c:pt idx="5">
                  <c:v>27075938.820556171</c:v>
                </c:pt>
                <c:pt idx="6">
                  <c:v>28988438.986586921</c:v>
                </c:pt>
                <c:pt idx="7">
                  <c:v>14078155.340176968</c:v>
                </c:pt>
                <c:pt idx="8">
                  <c:v>26444462.780351833</c:v>
                </c:pt>
                <c:pt idx="9">
                  <c:v>11399896.212870685</c:v>
                </c:pt>
                <c:pt idx="10">
                  <c:v>20365063.039999977</c:v>
                </c:pt>
                <c:pt idx="11">
                  <c:v>17663616.998941153</c:v>
                </c:pt>
                <c:pt idx="12">
                  <c:v>9615277.3197913039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374720"/>
        <c:axId val="96391104"/>
        <c:axId val="0"/>
      </c:bar3DChart>
      <c:catAx>
        <c:axId val="5737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6391104"/>
        <c:crosses val="autoZero"/>
        <c:auto val="1"/>
        <c:lblAlgn val="ctr"/>
        <c:lblOffset val="100"/>
        <c:noMultiLvlLbl val="0"/>
      </c:catAx>
      <c:valAx>
        <c:axId val="96391104"/>
        <c:scaling>
          <c:orientation val="minMax"/>
        </c:scaling>
        <c:delete val="0"/>
        <c:axPos val="b"/>
        <c:majorGridlines/>
        <c:numFmt formatCode="###0" sourceLinked="1"/>
        <c:majorTickMark val="out"/>
        <c:minorTickMark val="none"/>
        <c:tickLblPos val="nextTo"/>
        <c:crossAx val="57374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Consumo GLP Mcal/Mes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resultados!$AM$4:$AM$16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 de Obando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resultados!$AP$4:$AP$16</c:f>
              <c:numCache>
                <c:formatCode>###0</c:formatCode>
                <c:ptCount val="13"/>
                <c:pt idx="0">
                  <c:v>1086479.9662165744</c:v>
                </c:pt>
                <c:pt idx="1">
                  <c:v>315148.83212961827</c:v>
                </c:pt>
                <c:pt idx="2">
                  <c:v>2767169.3471161993</c:v>
                </c:pt>
                <c:pt idx="3">
                  <c:v>3608464.118966579</c:v>
                </c:pt>
                <c:pt idx="4">
                  <c:v>1544702.5961040705</c:v>
                </c:pt>
                <c:pt idx="5">
                  <c:v>2817503.5949293729</c:v>
                </c:pt>
                <c:pt idx="6">
                  <c:v>1522673.0381504367</c:v>
                </c:pt>
                <c:pt idx="7">
                  <c:v>1278343.4388494976</c:v>
                </c:pt>
                <c:pt idx="8">
                  <c:v>1185384.7725193182</c:v>
                </c:pt>
                <c:pt idx="9">
                  <c:v>1817583.6874376594</c:v>
                </c:pt>
                <c:pt idx="10">
                  <c:v>915797.09233508341</c:v>
                </c:pt>
                <c:pt idx="11">
                  <c:v>961888.83856169193</c:v>
                </c:pt>
                <c:pt idx="12">
                  <c:v>1857600.7409755692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375744"/>
        <c:axId val="96392832"/>
        <c:axId val="0"/>
      </c:bar3DChart>
      <c:catAx>
        <c:axId val="57375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6392832"/>
        <c:crosses val="autoZero"/>
        <c:auto val="1"/>
        <c:lblAlgn val="ctr"/>
        <c:lblOffset val="100"/>
        <c:noMultiLvlLbl val="0"/>
      </c:catAx>
      <c:valAx>
        <c:axId val="96392832"/>
        <c:scaling>
          <c:orientation val="minMax"/>
        </c:scaling>
        <c:delete val="0"/>
        <c:axPos val="b"/>
        <c:majorGridlines/>
        <c:numFmt formatCode="###0" sourceLinked="1"/>
        <c:majorTickMark val="out"/>
        <c:minorTickMark val="none"/>
        <c:tickLblPos val="nextTo"/>
        <c:crossAx val="57375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Consumo carbón Mcal/Mes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resultados!$AM$4:$AM$16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 de Obando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resultados!$AQ$4:$AQ$16</c:f>
              <c:numCache>
                <c:formatCode>###0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110843.41838918329</c:v>
                </c:pt>
                <c:pt idx="4">
                  <c:v>0</c:v>
                </c:pt>
                <c:pt idx="5">
                  <c:v>126492.38238177748</c:v>
                </c:pt>
                <c:pt idx="6">
                  <c:v>0</c:v>
                </c:pt>
                <c:pt idx="7">
                  <c:v>10191.767643158128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33016.395768854083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376256"/>
        <c:axId val="96393984"/>
        <c:axId val="0"/>
      </c:bar3DChart>
      <c:catAx>
        <c:axId val="57376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6393984"/>
        <c:crosses val="autoZero"/>
        <c:auto val="1"/>
        <c:lblAlgn val="ctr"/>
        <c:lblOffset val="100"/>
        <c:noMultiLvlLbl val="0"/>
      </c:catAx>
      <c:valAx>
        <c:axId val="96393984"/>
        <c:scaling>
          <c:orientation val="minMax"/>
        </c:scaling>
        <c:delete val="0"/>
        <c:axPos val="b"/>
        <c:majorGridlines/>
        <c:numFmt formatCode="###0" sourceLinked="1"/>
        <c:majorTickMark val="out"/>
        <c:minorTickMark val="none"/>
        <c:tickLblPos val="nextTo"/>
        <c:crossAx val="57376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Participación consumo de energía eléctrica </a:t>
            </a:r>
          </a:p>
          <a:p>
            <a:pPr>
              <a:defRPr/>
            </a:pPr>
            <a:r>
              <a:rPr lang="es-CO"/>
              <a:t>por proceso Kwh/ Mes </a:t>
            </a:r>
          </a:p>
          <a:p>
            <a:pPr>
              <a:defRPr/>
            </a:pPr>
            <a:r>
              <a:rPr lang="es-CO"/>
              <a:t>Departamento de Nariño</a:t>
            </a:r>
          </a:p>
        </c:rich>
      </c:tx>
      <c:layout/>
      <c:overlay val="0"/>
    </c:title>
    <c:autoTitleDeleted val="0"/>
    <c:view3D>
      <c:rotX val="30"/>
      <c:rotY val="24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049989429571674E-2"/>
          <c:y val="0.30019911631336943"/>
          <c:w val="0.84077799332360692"/>
          <c:h val="0.61881816185900851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contourClr>
                <a:srgbClr val="000000"/>
              </a:contourClr>
            </a:sp3d>
          </c:spPr>
          <c:dLbls>
            <c:dLbl>
              <c:idx val="1"/>
              <c:layout>
                <c:manualLayout>
                  <c:x val="1.9540784481608328E-3"/>
                  <c:y val="9.485537578113630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resultados!$Q$21:$V$21</c:f>
              <c:strCache>
                <c:ptCount val="6"/>
                <c:pt idx="0">
                  <c:v>Iluminación</c:v>
                </c:pt>
                <c:pt idx="1">
                  <c:v>Refrigeración</c:v>
                </c:pt>
                <c:pt idx="2">
                  <c:v>Ambiente</c:v>
                </c:pt>
                <c:pt idx="3">
                  <c:v>Calentamiento de agua</c:v>
                </c:pt>
                <c:pt idx="4">
                  <c:v>Cocción</c:v>
                </c:pt>
                <c:pt idx="5">
                  <c:v>Aparatos eléctricos</c:v>
                </c:pt>
              </c:strCache>
            </c:strRef>
          </c:cat>
          <c:val>
            <c:numRef>
              <c:f>resultados!$AA$35:$AF$35</c:f>
              <c:numCache>
                <c:formatCode>0.00%</c:formatCode>
                <c:ptCount val="6"/>
                <c:pt idx="0">
                  <c:v>0.34357313634884329</c:v>
                </c:pt>
                <c:pt idx="1">
                  <c:v>0.3322625000837085</c:v>
                </c:pt>
                <c:pt idx="2">
                  <c:v>6.259104927582311E-3</c:v>
                </c:pt>
                <c:pt idx="3">
                  <c:v>2.8418990963535389E-2</c:v>
                </c:pt>
                <c:pt idx="4">
                  <c:v>2.2569575446388497E-2</c:v>
                </c:pt>
                <c:pt idx="5">
                  <c:v>0.26691669222994208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s-CO" sz="2400"/>
              <a:t>Consumo de Leña</a:t>
            </a:r>
            <a:r>
              <a:rPr lang="es-CO" sz="2400" baseline="0"/>
              <a:t> por subregión del departamento de Nariño</a:t>
            </a:r>
            <a:endParaRPr lang="es-CO" sz="2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7351202709166"/>
          <c:y val="0.2821862327307198"/>
          <c:w val="0.78965763469604477"/>
          <c:h val="0.70069588084511392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"/>
          <c:dLbls>
            <c:dLbl>
              <c:idx val="1"/>
              <c:layout>
                <c:manualLayout>
                  <c:x val="-8.5679570054249757E-3"/>
                  <c:y val="-1.7661589044263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619101507449675E-2"/>
                  <c:y val="-2.99990588945218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836847129821499E-2"/>
                  <c:y val="-3.03578773877027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resultados!$A$4:$A$16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 de Obando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resultados!$N$4:$N$16</c:f>
              <c:numCache>
                <c:formatCode>0.00%</c:formatCode>
                <c:ptCount val="13"/>
                <c:pt idx="0">
                  <c:v>1.887079173845576E-2</c:v>
                </c:pt>
                <c:pt idx="1">
                  <c:v>6.3283046432579926E-2</c:v>
                </c:pt>
                <c:pt idx="2">
                  <c:v>3.0927213057360882E-2</c:v>
                </c:pt>
                <c:pt idx="3">
                  <c:v>0.15570874562242554</c:v>
                </c:pt>
                <c:pt idx="4">
                  <c:v>5.7492401367981706E-2</c:v>
                </c:pt>
                <c:pt idx="5">
                  <c:v>0.11721032200259389</c:v>
                </c:pt>
                <c:pt idx="6">
                  <c:v>0.12548943512129734</c:v>
                </c:pt>
                <c:pt idx="7">
                  <c:v>6.0943597618558373E-2</c:v>
                </c:pt>
                <c:pt idx="8">
                  <c:v>0.11447669527593426</c:v>
                </c:pt>
                <c:pt idx="9">
                  <c:v>4.9349554036231078E-2</c:v>
                </c:pt>
                <c:pt idx="10">
                  <c:v>8.8159291995049988E-2</c:v>
                </c:pt>
                <c:pt idx="11">
                  <c:v>7.6464873476688414E-2</c:v>
                </c:pt>
                <c:pt idx="12">
                  <c:v>4.1624032254842666E-2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Consumo per cápita Kwh/Día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resultados!$Z$4:$Z$16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 de Obando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resultados!$AI$4:$AI$16</c:f>
              <c:numCache>
                <c:formatCode>0.00</c:formatCode>
                <c:ptCount val="13"/>
                <c:pt idx="0">
                  <c:v>0.72064080426691268</c:v>
                </c:pt>
                <c:pt idx="1">
                  <c:v>0.44126584133030655</c:v>
                </c:pt>
                <c:pt idx="2">
                  <c:v>0.70240359881352676</c:v>
                </c:pt>
                <c:pt idx="3">
                  <c:v>0.41025007359715793</c:v>
                </c:pt>
                <c:pt idx="4">
                  <c:v>0.45139717094851267</c:v>
                </c:pt>
                <c:pt idx="5">
                  <c:v>0.48171158313348478</c:v>
                </c:pt>
                <c:pt idx="6">
                  <c:v>0.28255797190974574</c:v>
                </c:pt>
                <c:pt idx="7">
                  <c:v>0.41062701278880126</c:v>
                </c:pt>
                <c:pt idx="8">
                  <c:v>0.40589785553385427</c:v>
                </c:pt>
                <c:pt idx="9">
                  <c:v>0.53296375635082005</c:v>
                </c:pt>
                <c:pt idx="10">
                  <c:v>0.34375820830615322</c:v>
                </c:pt>
                <c:pt idx="11">
                  <c:v>0.40131393269671167</c:v>
                </c:pt>
                <c:pt idx="12">
                  <c:v>0.50532936271590234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608256"/>
        <c:axId val="96536256"/>
        <c:axId val="0"/>
      </c:bar3DChart>
      <c:catAx>
        <c:axId val="96608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6536256"/>
        <c:crosses val="autoZero"/>
        <c:auto val="1"/>
        <c:lblAlgn val="ctr"/>
        <c:lblOffset val="100"/>
        <c:noMultiLvlLbl val="0"/>
      </c:catAx>
      <c:valAx>
        <c:axId val="96536256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9660825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Participación en el consumo total por fuente</a:t>
            </a:r>
          </a:p>
          <a:p>
            <a:pPr>
              <a:defRPr/>
            </a:pPr>
            <a:r>
              <a:rPr lang="es-CO"/>
              <a:t>Departamento de Nariño</a:t>
            </a:r>
          </a:p>
        </c:rich>
      </c:tx>
      <c:layout/>
      <c:overlay val="0"/>
    </c:title>
    <c:autoTitleDeleted val="0"/>
    <c:view3D>
      <c:rotX val="30"/>
      <c:rotY val="1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2.2964976128814884E-2"/>
                  <c:y val="9.6101772992661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061004339193144E-2"/>
                  <c:y val="-8.53488058140827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067824960167167E-2"/>
                  <c:y val="-0.185490834815798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4182946904936825E-2"/>
                  <c:y val="-5.99627193840831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resultados!$AM$21:$AP$21</c:f>
              <c:strCache>
                <c:ptCount val="4"/>
                <c:pt idx="0">
                  <c:v>Consumo Total Energía Eléctrica Mcal Mes</c:v>
                </c:pt>
                <c:pt idx="1">
                  <c:v>Consumo Total leña subregión Mcal Mes</c:v>
                </c:pt>
                <c:pt idx="2">
                  <c:v>Consumo Total GLP Subregión Mcal Mes</c:v>
                </c:pt>
                <c:pt idx="3">
                  <c:v>Consumo Total Carbón Subregión Mcal Mes</c:v>
                </c:pt>
              </c:strCache>
            </c:strRef>
          </c:cat>
          <c:val>
            <c:numRef>
              <c:f>resultados!$AM$35:$AP$35</c:f>
              <c:numCache>
                <c:formatCode>0.00%</c:formatCode>
                <c:ptCount val="4"/>
                <c:pt idx="0">
                  <c:v>4.773919754423054E-2</c:v>
                </c:pt>
                <c:pt idx="1">
                  <c:v>0.86959644981937911</c:v>
                </c:pt>
                <c:pt idx="2">
                  <c:v>8.1608262412539767E-2</c:v>
                </c:pt>
                <c:pt idx="3">
                  <c:v>1.0560902238506669E-3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Consumo en iluminación Mcal/Mes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resultados!$P$4:$P$16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 de Obando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resultados!$Q$4:$Q$16</c:f>
              <c:numCache>
                <c:formatCode>###0</c:formatCode>
                <c:ptCount val="13"/>
                <c:pt idx="0">
                  <c:v>170858.09604705888</c:v>
                </c:pt>
                <c:pt idx="1">
                  <c:v>158620.14959411765</c:v>
                </c:pt>
                <c:pt idx="2">
                  <c:v>532198.16643369384</c:v>
                </c:pt>
                <c:pt idx="3">
                  <c:v>986636.08414027689</c:v>
                </c:pt>
                <c:pt idx="4">
                  <c:v>239688.71411970427</c:v>
                </c:pt>
                <c:pt idx="5">
                  <c:v>680780.30000423326</c:v>
                </c:pt>
                <c:pt idx="6">
                  <c:v>603742.95394571754</c:v>
                </c:pt>
                <c:pt idx="7">
                  <c:v>234549.38915659103</c:v>
                </c:pt>
                <c:pt idx="8">
                  <c:v>265193.01159684488</c:v>
                </c:pt>
                <c:pt idx="9">
                  <c:v>438469.25732248888</c:v>
                </c:pt>
                <c:pt idx="10">
                  <c:v>262343.80608559935</c:v>
                </c:pt>
                <c:pt idx="11">
                  <c:v>406497.28786508541</c:v>
                </c:pt>
                <c:pt idx="12">
                  <c:v>225351.07139485909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162624"/>
        <c:axId val="114488384"/>
        <c:axId val="0"/>
      </c:bar3DChart>
      <c:catAx>
        <c:axId val="7516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4488384"/>
        <c:crosses val="autoZero"/>
        <c:auto val="1"/>
        <c:lblAlgn val="ctr"/>
        <c:lblOffset val="100"/>
        <c:noMultiLvlLbl val="0"/>
      </c:catAx>
      <c:valAx>
        <c:axId val="114488384"/>
        <c:scaling>
          <c:orientation val="minMax"/>
        </c:scaling>
        <c:delete val="0"/>
        <c:axPos val="b"/>
        <c:majorGridlines/>
        <c:numFmt formatCode="###0" sourceLinked="1"/>
        <c:majorTickMark val="out"/>
        <c:minorTickMark val="none"/>
        <c:tickLblPos val="nextTo"/>
        <c:crossAx val="75162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Consumo en refrigeración Mcal/Mes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resultados!$P$4:$P$16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 de Obando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resultados!$R$4:$R$16</c:f>
              <c:numCache>
                <c:formatCode>###0</c:formatCode>
                <c:ptCount val="13"/>
                <c:pt idx="0">
                  <c:v>167711.00294117659</c:v>
                </c:pt>
                <c:pt idx="1">
                  <c:v>214091.10141176565</c:v>
                </c:pt>
                <c:pt idx="2">
                  <c:v>700506.5581132106</c:v>
                </c:pt>
                <c:pt idx="3">
                  <c:v>412204.18417940533</c:v>
                </c:pt>
                <c:pt idx="4">
                  <c:v>430909.30686653277</c:v>
                </c:pt>
                <c:pt idx="5">
                  <c:v>404448.46975222323</c:v>
                </c:pt>
                <c:pt idx="6">
                  <c:v>190546.27615724123</c:v>
                </c:pt>
                <c:pt idx="7">
                  <c:v>208590.23415118729</c:v>
                </c:pt>
                <c:pt idx="8">
                  <c:v>314190.94752632314</c:v>
                </c:pt>
                <c:pt idx="9">
                  <c:v>414398.37917981314</c:v>
                </c:pt>
                <c:pt idx="10">
                  <c:v>254593.02399999968</c:v>
                </c:pt>
                <c:pt idx="11">
                  <c:v>305726.59506132657</c:v>
                </c:pt>
                <c:pt idx="12">
                  <c:v>195713.46231652171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163136"/>
        <c:axId val="114490112"/>
        <c:axId val="0"/>
      </c:bar3DChart>
      <c:catAx>
        <c:axId val="75163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4490112"/>
        <c:crosses val="autoZero"/>
        <c:auto val="1"/>
        <c:lblAlgn val="ctr"/>
        <c:lblOffset val="100"/>
        <c:noMultiLvlLbl val="0"/>
      </c:catAx>
      <c:valAx>
        <c:axId val="114490112"/>
        <c:scaling>
          <c:orientation val="minMax"/>
        </c:scaling>
        <c:delete val="0"/>
        <c:axPos val="b"/>
        <c:majorGridlines/>
        <c:numFmt formatCode="###0" sourceLinked="1"/>
        <c:majorTickMark val="out"/>
        <c:minorTickMark val="none"/>
        <c:tickLblPos val="nextTo"/>
        <c:crossAx val="75163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Consumo en adecuación de ambiente Mcal/Mes</a:t>
            </a:r>
          </a:p>
        </c:rich>
      </c:tx>
      <c:layout>
        <c:manualLayout>
          <c:xMode val="edge"/>
          <c:yMode val="edge"/>
          <c:x val="0.22905281678857844"/>
          <c:y val="3.2520325203252036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resultados!$P$4:$P$16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 de Obando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resultados!$S$4:$S$16</c:f>
              <c:numCache>
                <c:formatCode>###0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28673.056010781813</c:v>
                </c:pt>
                <c:pt idx="3">
                  <c:v>0</c:v>
                </c:pt>
                <c:pt idx="4">
                  <c:v>2002.164435497979</c:v>
                </c:pt>
                <c:pt idx="5">
                  <c:v>0</c:v>
                </c:pt>
                <c:pt idx="6">
                  <c:v>2153.3942933500584</c:v>
                </c:pt>
                <c:pt idx="7">
                  <c:v>0</c:v>
                </c:pt>
                <c:pt idx="8">
                  <c:v>0</c:v>
                </c:pt>
                <c:pt idx="9">
                  <c:v>45586.789116719265</c:v>
                </c:pt>
                <c:pt idx="10">
                  <c:v>0</c:v>
                </c:pt>
                <c:pt idx="11">
                  <c:v>960.23865686136742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163648"/>
        <c:axId val="117015104"/>
        <c:axId val="0"/>
      </c:bar3DChart>
      <c:catAx>
        <c:axId val="7516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7015104"/>
        <c:crosses val="autoZero"/>
        <c:auto val="1"/>
        <c:lblAlgn val="ctr"/>
        <c:lblOffset val="100"/>
        <c:noMultiLvlLbl val="0"/>
      </c:catAx>
      <c:valAx>
        <c:axId val="117015104"/>
        <c:scaling>
          <c:orientation val="minMax"/>
          <c:max val="50000"/>
        </c:scaling>
        <c:delete val="0"/>
        <c:axPos val="b"/>
        <c:majorGridlines/>
        <c:numFmt formatCode="###0" sourceLinked="1"/>
        <c:majorTickMark val="out"/>
        <c:minorTickMark val="none"/>
        <c:tickLblPos val="nextTo"/>
        <c:crossAx val="75163648"/>
        <c:crosses val="autoZero"/>
        <c:crossBetween val="between"/>
        <c:min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Consumo en calentamiento de agua Mcal/Mes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resultados!$P$4:$P$16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 de Obando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resultados!$T$4:$T$16</c:f>
              <c:numCache>
                <c:formatCode>###0</c:formatCode>
                <c:ptCount val="13"/>
                <c:pt idx="0">
                  <c:v>0</c:v>
                </c:pt>
                <c:pt idx="1">
                  <c:v>11331.132352941204</c:v>
                </c:pt>
                <c:pt idx="2">
                  <c:v>0</c:v>
                </c:pt>
                <c:pt idx="3">
                  <c:v>137089.05719148484</c:v>
                </c:pt>
                <c:pt idx="4">
                  <c:v>1647.9202139878844</c:v>
                </c:pt>
                <c:pt idx="5">
                  <c:v>42669.487699997844</c:v>
                </c:pt>
                <c:pt idx="6">
                  <c:v>0</c:v>
                </c:pt>
                <c:pt idx="7">
                  <c:v>27028.751654750635</c:v>
                </c:pt>
                <c:pt idx="8">
                  <c:v>90534.341759622854</c:v>
                </c:pt>
                <c:pt idx="9">
                  <c:v>3709.2586750788687</c:v>
                </c:pt>
                <c:pt idx="10">
                  <c:v>30308.693333333289</c:v>
                </c:pt>
                <c:pt idx="11">
                  <c:v>13833.023252899377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164672"/>
        <c:axId val="117016832"/>
        <c:axId val="0"/>
      </c:bar3DChart>
      <c:catAx>
        <c:axId val="75164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7016832"/>
        <c:crosses val="autoZero"/>
        <c:auto val="1"/>
        <c:lblAlgn val="ctr"/>
        <c:lblOffset val="100"/>
        <c:noMultiLvlLbl val="0"/>
      </c:catAx>
      <c:valAx>
        <c:axId val="117016832"/>
        <c:scaling>
          <c:orientation val="minMax"/>
        </c:scaling>
        <c:delete val="0"/>
        <c:axPos val="b"/>
        <c:majorGridlines/>
        <c:numFmt formatCode="###0" sourceLinked="1"/>
        <c:majorTickMark val="out"/>
        <c:minorTickMark val="none"/>
        <c:tickLblPos val="nextTo"/>
        <c:crossAx val="75164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Consumo en cocción Mcal/Mes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resultados!$P$4:$P$16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 de Obando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resultados!$U$4:$U$16</c:f>
              <c:numCache>
                <c:formatCode>###0</c:formatCode>
                <c:ptCount val="13"/>
                <c:pt idx="0">
                  <c:v>5446177.3402518788</c:v>
                </c:pt>
                <c:pt idx="1">
                  <c:v>14934136.379129654</c:v>
                </c:pt>
                <c:pt idx="2">
                  <c:v>10117592.632131057</c:v>
                </c:pt>
                <c:pt idx="3">
                  <c:v>39688509.142645791</c:v>
                </c:pt>
                <c:pt idx="4">
                  <c:v>14826802.175645398</c:v>
                </c:pt>
                <c:pt idx="5">
                  <c:v>30021000.9376509</c:v>
                </c:pt>
                <c:pt idx="6">
                  <c:v>30510657.202948593</c:v>
                </c:pt>
                <c:pt idx="7">
                  <c:v>15368298.361949587</c:v>
                </c:pt>
                <c:pt idx="8">
                  <c:v>27664712.630201682</c:v>
                </c:pt>
                <c:pt idx="9">
                  <c:v>13243876.537753139</c:v>
                </c:pt>
                <c:pt idx="10">
                  <c:v>21280860.132335056</c:v>
                </c:pt>
                <c:pt idx="11">
                  <c:v>18672454.880822115</c:v>
                </c:pt>
                <c:pt idx="12">
                  <c:v>11472876.97054079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165184"/>
        <c:axId val="117018560"/>
        <c:axId val="0"/>
      </c:bar3DChart>
      <c:catAx>
        <c:axId val="75165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7018560"/>
        <c:crosses val="autoZero"/>
        <c:auto val="1"/>
        <c:lblAlgn val="ctr"/>
        <c:lblOffset val="100"/>
        <c:noMultiLvlLbl val="0"/>
      </c:catAx>
      <c:valAx>
        <c:axId val="117018560"/>
        <c:scaling>
          <c:orientation val="minMax"/>
        </c:scaling>
        <c:delete val="0"/>
        <c:axPos val="b"/>
        <c:majorGridlines/>
        <c:numFmt formatCode="###0" sourceLinked="1"/>
        <c:majorTickMark val="out"/>
        <c:minorTickMark val="none"/>
        <c:tickLblPos val="nextTo"/>
        <c:crossAx val="75165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Consumo en aparatos</a:t>
            </a:r>
            <a:r>
              <a:rPr lang="es-CO" baseline="0"/>
              <a:t> eléctricos</a:t>
            </a:r>
            <a:r>
              <a:rPr lang="es-CO"/>
              <a:t> Mcal/Mes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resultados!$P$4:$P$16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 de Obando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resultados!$V$4:$V$16</c:f>
              <c:numCache>
                <c:formatCode>###0</c:formatCode>
                <c:ptCount val="13"/>
                <c:pt idx="0">
                  <c:v>174471.99765882356</c:v>
                </c:pt>
                <c:pt idx="1">
                  <c:v>111578.46147058827</c:v>
                </c:pt>
                <c:pt idx="2">
                  <c:v>422015.25164959626</c:v>
                </c:pt>
                <c:pt idx="3">
                  <c:v>458144.51748386526</c:v>
                </c:pt>
                <c:pt idx="4">
                  <c:v>225335.36751237279</c:v>
                </c:pt>
                <c:pt idx="5">
                  <c:v>529390.62434786302</c:v>
                </c:pt>
                <c:pt idx="6">
                  <c:v>167190.09083736283</c:v>
                </c:pt>
                <c:pt idx="7">
                  <c:v>176734.53724602846</c:v>
                </c:pt>
                <c:pt idx="8">
                  <c:v>296878.87234868045</c:v>
                </c:pt>
                <c:pt idx="9">
                  <c:v>225136.17540694063</c:v>
                </c:pt>
                <c:pt idx="10">
                  <c:v>216071.93763555534</c:v>
                </c:pt>
                <c:pt idx="11">
                  <c:v>183716.58198741404</c:v>
                </c:pt>
                <c:pt idx="12">
                  <c:v>198273.87645217395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239424"/>
        <c:axId val="117020288"/>
        <c:axId val="0"/>
      </c:bar3DChart>
      <c:catAx>
        <c:axId val="7523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7020288"/>
        <c:crosses val="autoZero"/>
        <c:auto val="1"/>
        <c:lblAlgn val="ctr"/>
        <c:lblOffset val="100"/>
        <c:noMultiLvlLbl val="0"/>
      </c:catAx>
      <c:valAx>
        <c:axId val="117020288"/>
        <c:scaling>
          <c:orientation val="minMax"/>
        </c:scaling>
        <c:delete val="0"/>
        <c:axPos val="b"/>
        <c:majorGridlines/>
        <c:numFmt formatCode="###0" sourceLinked="1"/>
        <c:majorTickMark val="out"/>
        <c:minorTickMark val="none"/>
        <c:tickLblPos val="nextTo"/>
        <c:crossAx val="75239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image" Target="../media/image3.png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image" Target="../media/image2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84664</xdr:colOff>
      <xdr:row>0</xdr:row>
      <xdr:rowOff>63498</xdr:rowOff>
    </xdr:from>
    <xdr:to>
      <xdr:col>1</xdr:col>
      <xdr:colOff>714483</xdr:colOff>
      <xdr:row>0</xdr:row>
      <xdr:rowOff>1092198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4" y="63498"/>
          <a:ext cx="1391819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618067</xdr:colOff>
      <xdr:row>0</xdr:row>
      <xdr:rowOff>101601</xdr:rowOff>
    </xdr:from>
    <xdr:to>
      <xdr:col>17</xdr:col>
      <xdr:colOff>211138</xdr:colOff>
      <xdr:row>0</xdr:row>
      <xdr:rowOff>971550</xdr:rowOff>
    </xdr:to>
    <xdr:sp macro="" textlink="">
      <xdr:nvSpPr>
        <xdr:cNvPr id="3" name="2 CuadroTexto"/>
        <xdr:cNvSpPr txBox="1"/>
      </xdr:nvSpPr>
      <xdr:spPr>
        <a:xfrm>
          <a:off x="8470900" y="101601"/>
          <a:ext cx="5233988" cy="869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3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3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3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3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3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- RESIDENCIAL</a:t>
          </a:r>
          <a:endParaRPr lang="es-CO" sz="13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31</xdr:col>
      <xdr:colOff>751405</xdr:colOff>
      <xdr:row>0</xdr:row>
      <xdr:rowOff>63498</xdr:rowOff>
    </xdr:from>
    <xdr:to>
      <xdr:col>35</xdr:col>
      <xdr:colOff>690615</xdr:colOff>
      <xdr:row>0</xdr:row>
      <xdr:rowOff>1087434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67155" y="63498"/>
          <a:ext cx="2987210" cy="1023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166684</xdr:colOff>
      <xdr:row>35</xdr:row>
      <xdr:rowOff>121705</xdr:rowOff>
    </xdr:from>
    <xdr:to>
      <xdr:col>7</xdr:col>
      <xdr:colOff>575214</xdr:colOff>
      <xdr:row>35</xdr:row>
      <xdr:rowOff>820208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4" y="7789330"/>
          <a:ext cx="5980655" cy="698503"/>
        </a:xfrm>
        <a:prstGeom prst="rect">
          <a:avLst/>
        </a:prstGeom>
      </xdr:spPr>
    </xdr:pic>
    <xdr:clientData/>
  </xdr:twoCellAnchor>
  <xdr:twoCellAnchor editAs="oneCell">
    <xdr:from>
      <xdr:col>27</xdr:col>
      <xdr:colOff>754050</xdr:colOff>
      <xdr:row>35</xdr:row>
      <xdr:rowOff>121707</xdr:rowOff>
    </xdr:from>
    <xdr:to>
      <xdr:col>35</xdr:col>
      <xdr:colOff>641350</xdr:colOff>
      <xdr:row>35</xdr:row>
      <xdr:rowOff>820210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37675" y="7789332"/>
          <a:ext cx="5983300" cy="69850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381000</xdr:colOff>
      <xdr:row>0</xdr:row>
      <xdr:rowOff>789307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990600" cy="73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450849</xdr:colOff>
      <xdr:row>0</xdr:row>
      <xdr:rowOff>101602</xdr:rowOff>
    </xdr:from>
    <xdr:to>
      <xdr:col>6</xdr:col>
      <xdr:colOff>695324</xdr:colOff>
      <xdr:row>0</xdr:row>
      <xdr:rowOff>733426</xdr:rowOff>
    </xdr:to>
    <xdr:sp macro="" textlink="">
      <xdr:nvSpPr>
        <xdr:cNvPr id="3" name="2 CuadroTexto"/>
        <xdr:cNvSpPr txBox="1"/>
      </xdr:nvSpPr>
      <xdr:spPr>
        <a:xfrm>
          <a:off x="3441699" y="101602"/>
          <a:ext cx="3616325" cy="631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- RESIDENCI</a:t>
          </a:r>
          <a:r>
            <a:rPr lang="es-CO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</a:t>
          </a:r>
          <a:endParaRPr lang="es-CO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9</xdr:col>
      <xdr:colOff>98424</xdr:colOff>
      <xdr:row>0</xdr:row>
      <xdr:rowOff>57150</xdr:rowOff>
    </xdr:from>
    <xdr:to>
      <xdr:col>10</xdr:col>
      <xdr:colOff>1009649</xdr:colOff>
      <xdr:row>0</xdr:row>
      <xdr:rowOff>754754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2974" y="57150"/>
          <a:ext cx="2035175" cy="697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790575</xdr:colOff>
      <xdr:row>35</xdr:row>
      <xdr:rowOff>38100</xdr:rowOff>
    </xdr:from>
    <xdr:to>
      <xdr:col>8</xdr:col>
      <xdr:colOff>22238</xdr:colOff>
      <xdr:row>35</xdr:row>
      <xdr:rowOff>704853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7200900"/>
          <a:ext cx="5975363" cy="66675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914401</xdr:colOff>
      <xdr:row>36</xdr:row>
      <xdr:rowOff>66675</xdr:rowOff>
    </xdr:from>
    <xdr:to>
      <xdr:col>22</xdr:col>
      <xdr:colOff>31750</xdr:colOff>
      <xdr:row>60</xdr:row>
      <xdr:rowOff>47625</xdr:rowOff>
    </xdr:to>
    <xdr:graphicFrame macro="">
      <xdr:nvGraphicFramePr>
        <xdr:cNvPr id="247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28575</xdr:colOff>
      <xdr:row>37</xdr:row>
      <xdr:rowOff>180975</xdr:rowOff>
    </xdr:from>
    <xdr:to>
      <xdr:col>33</xdr:col>
      <xdr:colOff>0</xdr:colOff>
      <xdr:row>60</xdr:row>
      <xdr:rowOff>133350</xdr:rowOff>
    </xdr:to>
    <xdr:graphicFrame macro="">
      <xdr:nvGraphicFramePr>
        <xdr:cNvPr id="2476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28575</xdr:colOff>
      <xdr:row>37</xdr:row>
      <xdr:rowOff>104775</xdr:rowOff>
    </xdr:from>
    <xdr:to>
      <xdr:col>47</xdr:col>
      <xdr:colOff>38100</xdr:colOff>
      <xdr:row>62</xdr:row>
      <xdr:rowOff>9525</xdr:rowOff>
    </xdr:to>
    <xdr:graphicFrame macro="">
      <xdr:nvGraphicFramePr>
        <xdr:cNvPr id="247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200025</xdr:colOff>
      <xdr:row>60</xdr:row>
      <xdr:rowOff>142875</xdr:rowOff>
    </xdr:from>
    <xdr:to>
      <xdr:col>21</xdr:col>
      <xdr:colOff>714375</xdr:colOff>
      <xdr:row>83</xdr:row>
      <xdr:rowOff>104775</xdr:rowOff>
    </xdr:to>
    <xdr:graphicFrame macro="">
      <xdr:nvGraphicFramePr>
        <xdr:cNvPr id="2478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285750</xdr:colOff>
      <xdr:row>84</xdr:row>
      <xdr:rowOff>152400</xdr:rowOff>
    </xdr:from>
    <xdr:to>
      <xdr:col>21</xdr:col>
      <xdr:colOff>790575</xdr:colOff>
      <xdr:row>107</xdr:row>
      <xdr:rowOff>95250</xdr:rowOff>
    </xdr:to>
    <xdr:graphicFrame macro="">
      <xdr:nvGraphicFramePr>
        <xdr:cNvPr id="2479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285750</xdr:colOff>
      <xdr:row>109</xdr:row>
      <xdr:rowOff>95250</xdr:rowOff>
    </xdr:from>
    <xdr:to>
      <xdr:col>21</xdr:col>
      <xdr:colOff>790575</xdr:colOff>
      <xdr:row>132</xdr:row>
      <xdr:rowOff>57150</xdr:rowOff>
    </xdr:to>
    <xdr:graphicFrame macro="">
      <xdr:nvGraphicFramePr>
        <xdr:cNvPr id="2480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304800</xdr:colOff>
      <xdr:row>134</xdr:row>
      <xdr:rowOff>114300</xdr:rowOff>
    </xdr:from>
    <xdr:to>
      <xdr:col>21</xdr:col>
      <xdr:colOff>809625</xdr:colOff>
      <xdr:row>157</xdr:row>
      <xdr:rowOff>76200</xdr:rowOff>
    </xdr:to>
    <xdr:graphicFrame macro="">
      <xdr:nvGraphicFramePr>
        <xdr:cNvPr id="2481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304800</xdr:colOff>
      <xdr:row>160</xdr:row>
      <xdr:rowOff>76200</xdr:rowOff>
    </xdr:from>
    <xdr:to>
      <xdr:col>21</xdr:col>
      <xdr:colOff>809625</xdr:colOff>
      <xdr:row>183</xdr:row>
      <xdr:rowOff>38100</xdr:rowOff>
    </xdr:to>
    <xdr:graphicFrame macro="">
      <xdr:nvGraphicFramePr>
        <xdr:cNvPr id="248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361950</xdr:colOff>
      <xdr:row>185</xdr:row>
      <xdr:rowOff>38100</xdr:rowOff>
    </xdr:from>
    <xdr:to>
      <xdr:col>22</xdr:col>
      <xdr:colOff>28575</xdr:colOff>
      <xdr:row>208</xdr:row>
      <xdr:rowOff>0</xdr:rowOff>
    </xdr:to>
    <xdr:graphicFrame macro="">
      <xdr:nvGraphicFramePr>
        <xdr:cNvPr id="2483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200025</xdr:colOff>
      <xdr:row>61</xdr:row>
      <xdr:rowOff>152400</xdr:rowOff>
    </xdr:from>
    <xdr:to>
      <xdr:col>31</xdr:col>
      <xdr:colOff>962025</xdr:colOff>
      <xdr:row>84</xdr:row>
      <xdr:rowOff>28575</xdr:rowOff>
    </xdr:to>
    <xdr:graphicFrame macro="">
      <xdr:nvGraphicFramePr>
        <xdr:cNvPr id="2484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0</xdr:colOff>
      <xdr:row>87</xdr:row>
      <xdr:rowOff>0</xdr:rowOff>
    </xdr:from>
    <xdr:to>
      <xdr:col>31</xdr:col>
      <xdr:colOff>762000</xdr:colOff>
      <xdr:row>109</xdr:row>
      <xdr:rowOff>66675</xdr:rowOff>
    </xdr:to>
    <xdr:graphicFrame macro="">
      <xdr:nvGraphicFramePr>
        <xdr:cNvPr id="2485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0</xdr:colOff>
      <xdr:row>112</xdr:row>
      <xdr:rowOff>0</xdr:rowOff>
    </xdr:from>
    <xdr:to>
      <xdr:col>31</xdr:col>
      <xdr:colOff>762000</xdr:colOff>
      <xdr:row>134</xdr:row>
      <xdr:rowOff>66675</xdr:rowOff>
    </xdr:to>
    <xdr:graphicFrame macro="">
      <xdr:nvGraphicFramePr>
        <xdr:cNvPr id="2486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0</xdr:colOff>
      <xdr:row>137</xdr:row>
      <xdr:rowOff>0</xdr:rowOff>
    </xdr:from>
    <xdr:to>
      <xdr:col>31</xdr:col>
      <xdr:colOff>762000</xdr:colOff>
      <xdr:row>159</xdr:row>
      <xdr:rowOff>66675</xdr:rowOff>
    </xdr:to>
    <xdr:graphicFrame macro="">
      <xdr:nvGraphicFramePr>
        <xdr:cNvPr id="2487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0</xdr:colOff>
      <xdr:row>162</xdr:row>
      <xdr:rowOff>0</xdr:rowOff>
    </xdr:from>
    <xdr:to>
      <xdr:col>31</xdr:col>
      <xdr:colOff>762000</xdr:colOff>
      <xdr:row>184</xdr:row>
      <xdr:rowOff>66675</xdr:rowOff>
    </xdr:to>
    <xdr:graphicFrame macro="">
      <xdr:nvGraphicFramePr>
        <xdr:cNvPr id="2488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0</xdr:colOff>
      <xdr:row>188</xdr:row>
      <xdr:rowOff>0</xdr:rowOff>
    </xdr:from>
    <xdr:to>
      <xdr:col>31</xdr:col>
      <xdr:colOff>762000</xdr:colOff>
      <xdr:row>210</xdr:row>
      <xdr:rowOff>66675</xdr:rowOff>
    </xdr:to>
    <xdr:graphicFrame macro="">
      <xdr:nvGraphicFramePr>
        <xdr:cNvPr id="2489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416720</xdr:colOff>
      <xdr:row>1</xdr:row>
      <xdr:rowOff>176212</xdr:rowOff>
    </xdr:from>
    <xdr:to>
      <xdr:col>55</xdr:col>
      <xdr:colOff>714376</xdr:colOff>
      <xdr:row>16</xdr:row>
      <xdr:rowOff>59530</xdr:rowOff>
    </xdr:to>
    <xdr:graphicFrame macro="">
      <xdr:nvGraphicFramePr>
        <xdr:cNvPr id="2490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66</xdr:col>
      <xdr:colOff>133350</xdr:colOff>
      <xdr:row>1</xdr:row>
      <xdr:rowOff>190500</xdr:rowOff>
    </xdr:from>
    <xdr:to>
      <xdr:col>74</xdr:col>
      <xdr:colOff>695325</xdr:colOff>
      <xdr:row>20</xdr:row>
      <xdr:rowOff>142875</xdr:rowOff>
    </xdr:to>
    <xdr:graphicFrame macro="">
      <xdr:nvGraphicFramePr>
        <xdr:cNvPr id="2491" name="2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56</xdr:col>
      <xdr:colOff>666750</xdr:colOff>
      <xdr:row>1</xdr:row>
      <xdr:rowOff>166688</xdr:rowOff>
    </xdr:from>
    <xdr:to>
      <xdr:col>65</xdr:col>
      <xdr:colOff>466725</xdr:colOff>
      <xdr:row>16</xdr:row>
      <xdr:rowOff>95250</xdr:rowOff>
    </xdr:to>
    <xdr:graphicFrame macro="">
      <xdr:nvGraphicFramePr>
        <xdr:cNvPr id="2492" name="2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75</xdr:col>
      <xdr:colOff>457200</xdr:colOff>
      <xdr:row>1</xdr:row>
      <xdr:rowOff>171450</xdr:rowOff>
    </xdr:from>
    <xdr:to>
      <xdr:col>84</xdr:col>
      <xdr:colOff>257175</xdr:colOff>
      <xdr:row>20</xdr:row>
      <xdr:rowOff>123825</xdr:rowOff>
    </xdr:to>
    <xdr:graphicFrame macro="">
      <xdr:nvGraphicFramePr>
        <xdr:cNvPr id="2493" name="2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752475</xdr:colOff>
      <xdr:row>18</xdr:row>
      <xdr:rowOff>66675</xdr:rowOff>
    </xdr:from>
    <xdr:to>
      <xdr:col>13</xdr:col>
      <xdr:colOff>0</xdr:colOff>
      <xdr:row>39</xdr:row>
      <xdr:rowOff>133350</xdr:rowOff>
    </xdr:to>
    <xdr:graphicFrame macro="">
      <xdr:nvGraphicFramePr>
        <xdr:cNvPr id="249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25</xdr:col>
      <xdr:colOff>29936</xdr:colOff>
      <xdr:row>212</xdr:row>
      <xdr:rowOff>57150</xdr:rowOff>
    </xdr:from>
    <xdr:to>
      <xdr:col>31</xdr:col>
      <xdr:colOff>395969</xdr:colOff>
      <xdr:row>234</xdr:row>
      <xdr:rowOff>38100</xdr:rowOff>
    </xdr:to>
    <xdr:graphicFrame macro="">
      <xdr:nvGraphicFramePr>
        <xdr:cNvPr id="2495" name="2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63500</xdr:rowOff>
    </xdr:from>
    <xdr:to>
      <xdr:col>0</xdr:col>
      <xdr:colOff>1133475</xdr:colOff>
      <xdr:row>0</xdr:row>
      <xdr:rowOff>795657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3500"/>
          <a:ext cx="990600" cy="73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450849</xdr:colOff>
      <xdr:row>0</xdr:row>
      <xdr:rowOff>107952</xdr:rowOff>
    </xdr:from>
    <xdr:to>
      <xdr:col>6</xdr:col>
      <xdr:colOff>257174</xdr:colOff>
      <xdr:row>0</xdr:row>
      <xdr:rowOff>739776</xdr:rowOff>
    </xdr:to>
    <xdr:sp macro="" textlink="">
      <xdr:nvSpPr>
        <xdr:cNvPr id="24" name="23 CuadroTexto"/>
        <xdr:cNvSpPr txBox="1"/>
      </xdr:nvSpPr>
      <xdr:spPr>
        <a:xfrm>
          <a:off x="2165349" y="107952"/>
          <a:ext cx="3616325" cy="631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- RESIDENCI</a:t>
          </a:r>
          <a:r>
            <a:rPr lang="es-CO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</a:t>
          </a:r>
          <a:endParaRPr lang="es-CO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82</xdr:col>
      <xdr:colOff>95216</xdr:colOff>
      <xdr:row>0</xdr:row>
      <xdr:rowOff>119060</xdr:rowOff>
    </xdr:from>
    <xdr:to>
      <xdr:col>84</xdr:col>
      <xdr:colOff>606391</xdr:colOff>
      <xdr:row>0</xdr:row>
      <xdr:rowOff>816664</xdr:rowOff>
    </xdr:to>
    <xdr:pic>
      <xdr:nvPicPr>
        <xdr:cNvPr id="25" name="24 Imagen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466" y="119060"/>
          <a:ext cx="2035175" cy="697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547644</xdr:colOff>
      <xdr:row>0</xdr:row>
      <xdr:rowOff>119060</xdr:rowOff>
    </xdr:from>
    <xdr:to>
      <xdr:col>81</xdr:col>
      <xdr:colOff>353969</xdr:colOff>
      <xdr:row>0</xdr:row>
      <xdr:rowOff>750884</xdr:rowOff>
    </xdr:to>
    <xdr:sp macro="" textlink="">
      <xdr:nvSpPr>
        <xdr:cNvPr id="26" name="25 CuadroTexto"/>
        <xdr:cNvSpPr txBox="1"/>
      </xdr:nvSpPr>
      <xdr:spPr>
        <a:xfrm>
          <a:off x="77223894" y="119060"/>
          <a:ext cx="3616325" cy="631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- RESIDENCI</a:t>
          </a:r>
          <a:r>
            <a:rPr lang="es-CO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</a:t>
          </a:r>
          <a:endParaRPr lang="es-CO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0</xdr:row>
      <xdr:rowOff>95248</xdr:rowOff>
    </xdr:from>
    <xdr:to>
      <xdr:col>22</xdr:col>
      <xdr:colOff>377825</xdr:colOff>
      <xdr:row>0</xdr:row>
      <xdr:rowOff>727072</xdr:rowOff>
    </xdr:to>
    <xdr:sp macro="" textlink="">
      <xdr:nvSpPr>
        <xdr:cNvPr id="27" name="26 CuadroTexto"/>
        <xdr:cNvSpPr txBox="1"/>
      </xdr:nvSpPr>
      <xdr:spPr>
        <a:xfrm>
          <a:off x="20193000" y="95248"/>
          <a:ext cx="3544888" cy="631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- RESIDENCI</a:t>
          </a:r>
          <a:r>
            <a:rPr lang="es-CO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</a:t>
          </a:r>
          <a:endParaRPr lang="es-CO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43</xdr:col>
      <xdr:colOff>0</xdr:colOff>
      <xdr:row>0</xdr:row>
      <xdr:rowOff>95248</xdr:rowOff>
    </xdr:from>
    <xdr:to>
      <xdr:col>46</xdr:col>
      <xdr:colOff>758825</xdr:colOff>
      <xdr:row>0</xdr:row>
      <xdr:rowOff>727072</xdr:rowOff>
    </xdr:to>
    <xdr:sp macro="" textlink="">
      <xdr:nvSpPr>
        <xdr:cNvPr id="28" name="27 CuadroTexto"/>
        <xdr:cNvSpPr txBox="1"/>
      </xdr:nvSpPr>
      <xdr:spPr>
        <a:xfrm>
          <a:off x="51054000" y="95248"/>
          <a:ext cx="3521075" cy="631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- RESIDENCI</a:t>
          </a:r>
          <a:r>
            <a:rPr lang="es-CO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</a:t>
          </a:r>
          <a:endParaRPr lang="es-CO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190496</xdr:colOff>
      <xdr:row>236</xdr:row>
      <xdr:rowOff>119060</xdr:rowOff>
    </xdr:from>
    <xdr:to>
      <xdr:col>6</xdr:col>
      <xdr:colOff>641359</xdr:colOff>
      <xdr:row>236</xdr:row>
      <xdr:rowOff>785813</xdr:rowOff>
    </xdr:to>
    <xdr:pic>
      <xdr:nvPicPr>
        <xdr:cNvPr id="29" name="28 Imagen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6" y="43386373"/>
          <a:ext cx="5975363" cy="666753"/>
        </a:xfrm>
        <a:prstGeom prst="rect">
          <a:avLst/>
        </a:prstGeom>
      </xdr:spPr>
    </xdr:pic>
    <xdr:clientData/>
  </xdr:twoCellAnchor>
  <xdr:twoCellAnchor editAs="oneCell">
    <xdr:from>
      <xdr:col>77</xdr:col>
      <xdr:colOff>19050</xdr:colOff>
      <xdr:row>236</xdr:row>
      <xdr:rowOff>76200</xdr:rowOff>
    </xdr:from>
    <xdr:to>
      <xdr:col>84</xdr:col>
      <xdr:colOff>660413</xdr:colOff>
      <xdr:row>236</xdr:row>
      <xdr:rowOff>742953</xdr:rowOff>
    </xdr:to>
    <xdr:pic>
      <xdr:nvPicPr>
        <xdr:cNvPr id="30" name="29 Imagen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71600" y="44500800"/>
          <a:ext cx="5975363" cy="666753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666750</xdr:colOff>
      <xdr:row>236</xdr:row>
      <xdr:rowOff>119060</xdr:rowOff>
    </xdr:from>
    <xdr:to>
      <xdr:col>23</xdr:col>
      <xdr:colOff>927113</xdr:colOff>
      <xdr:row>236</xdr:row>
      <xdr:rowOff>785813</xdr:rowOff>
    </xdr:to>
    <xdr:pic>
      <xdr:nvPicPr>
        <xdr:cNvPr id="31" name="30 Imagen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40563" y="43386373"/>
          <a:ext cx="5880113" cy="666753"/>
        </a:xfrm>
        <a:prstGeom prst="rect">
          <a:avLst/>
        </a:prstGeom>
      </xdr:spPr>
    </xdr:pic>
    <xdr:clientData/>
  </xdr:twoCellAnchor>
  <xdr:twoCellAnchor editAs="oneCell">
    <xdr:from>
      <xdr:col>42</xdr:col>
      <xdr:colOff>571500</xdr:colOff>
      <xdr:row>236</xdr:row>
      <xdr:rowOff>95248</xdr:rowOff>
    </xdr:from>
    <xdr:to>
      <xdr:col>49</xdr:col>
      <xdr:colOff>546113</xdr:colOff>
      <xdr:row>236</xdr:row>
      <xdr:rowOff>762001</xdr:rowOff>
    </xdr:to>
    <xdr:pic>
      <xdr:nvPicPr>
        <xdr:cNvPr id="32" name="31 Imagen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20625" y="43362561"/>
          <a:ext cx="5927738" cy="666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284103</xdr:colOff>
      <xdr:row>0</xdr:row>
      <xdr:rowOff>790575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979428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355599</xdr:colOff>
      <xdr:row>0</xdr:row>
      <xdr:rowOff>130177</xdr:rowOff>
    </xdr:from>
    <xdr:to>
      <xdr:col>7</xdr:col>
      <xdr:colOff>161924</xdr:colOff>
      <xdr:row>0</xdr:row>
      <xdr:rowOff>762001</xdr:rowOff>
    </xdr:to>
    <xdr:sp macro="" textlink="">
      <xdr:nvSpPr>
        <xdr:cNvPr id="3" name="2 CuadroTexto"/>
        <xdr:cNvSpPr txBox="1"/>
      </xdr:nvSpPr>
      <xdr:spPr>
        <a:xfrm>
          <a:off x="2127249" y="130177"/>
          <a:ext cx="3616325" cy="631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- RESIDENCI</a:t>
          </a:r>
          <a:r>
            <a:rPr lang="es-CO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</a:t>
          </a:r>
          <a:endParaRPr lang="es-CO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193674</xdr:colOff>
      <xdr:row>0</xdr:row>
      <xdr:rowOff>85726</xdr:rowOff>
    </xdr:from>
    <xdr:to>
      <xdr:col>10</xdr:col>
      <xdr:colOff>704849</xdr:colOff>
      <xdr:row>0</xdr:row>
      <xdr:rowOff>783330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7324" y="85726"/>
          <a:ext cx="2035175" cy="697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428624</xdr:colOff>
      <xdr:row>34</xdr:row>
      <xdr:rowOff>57150</xdr:rowOff>
    </xdr:from>
    <xdr:to>
      <xdr:col>9</xdr:col>
      <xdr:colOff>60337</xdr:colOff>
      <xdr:row>34</xdr:row>
      <xdr:rowOff>723903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4" y="7105650"/>
          <a:ext cx="5975363" cy="6667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274578</xdr:colOff>
      <xdr:row>0</xdr:row>
      <xdr:rowOff>771525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979428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250824</xdr:colOff>
      <xdr:row>0</xdr:row>
      <xdr:rowOff>92077</xdr:rowOff>
    </xdr:from>
    <xdr:to>
      <xdr:col>7</xdr:col>
      <xdr:colOff>57149</xdr:colOff>
      <xdr:row>0</xdr:row>
      <xdr:rowOff>723901</xdr:rowOff>
    </xdr:to>
    <xdr:sp macro="" textlink="">
      <xdr:nvSpPr>
        <xdr:cNvPr id="3" name="2 CuadroTexto"/>
        <xdr:cNvSpPr txBox="1"/>
      </xdr:nvSpPr>
      <xdr:spPr>
        <a:xfrm>
          <a:off x="2060574" y="92077"/>
          <a:ext cx="3616325" cy="631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- RESIDENCI</a:t>
          </a:r>
          <a:r>
            <a:rPr lang="es-CO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</a:t>
          </a:r>
          <a:endParaRPr lang="es-CO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165099</xdr:colOff>
      <xdr:row>0</xdr:row>
      <xdr:rowOff>66676</xdr:rowOff>
    </xdr:from>
    <xdr:to>
      <xdr:col>10</xdr:col>
      <xdr:colOff>676274</xdr:colOff>
      <xdr:row>0</xdr:row>
      <xdr:rowOff>764280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6849" y="66676"/>
          <a:ext cx="2035175" cy="697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466724</xdr:colOff>
      <xdr:row>35</xdr:row>
      <xdr:rowOff>47625</xdr:rowOff>
    </xdr:from>
    <xdr:to>
      <xdr:col>9</xdr:col>
      <xdr:colOff>60337</xdr:colOff>
      <xdr:row>35</xdr:row>
      <xdr:rowOff>714378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4" y="7296150"/>
          <a:ext cx="5975363" cy="6667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265053</xdr:colOff>
      <xdr:row>0</xdr:row>
      <xdr:rowOff>762000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979428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184149</xdr:colOff>
      <xdr:row>0</xdr:row>
      <xdr:rowOff>92077</xdr:rowOff>
    </xdr:from>
    <xdr:to>
      <xdr:col>6</xdr:col>
      <xdr:colOff>752474</xdr:colOff>
      <xdr:row>0</xdr:row>
      <xdr:rowOff>723901</xdr:rowOff>
    </xdr:to>
    <xdr:sp macro="" textlink="">
      <xdr:nvSpPr>
        <xdr:cNvPr id="3" name="2 CuadroTexto"/>
        <xdr:cNvSpPr txBox="1"/>
      </xdr:nvSpPr>
      <xdr:spPr>
        <a:xfrm>
          <a:off x="2003424" y="92077"/>
          <a:ext cx="3616325" cy="631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- RESIDENCI</a:t>
          </a:r>
          <a:r>
            <a:rPr lang="es-CO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</a:t>
          </a:r>
          <a:endParaRPr lang="es-CO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184149</xdr:colOff>
      <xdr:row>0</xdr:row>
      <xdr:rowOff>57151</xdr:rowOff>
    </xdr:from>
    <xdr:to>
      <xdr:col>10</xdr:col>
      <xdr:colOff>695324</xdr:colOff>
      <xdr:row>0</xdr:row>
      <xdr:rowOff>754755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5424" y="57151"/>
          <a:ext cx="2035175" cy="697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409574</xdr:colOff>
      <xdr:row>35</xdr:row>
      <xdr:rowOff>28575</xdr:rowOff>
    </xdr:from>
    <xdr:to>
      <xdr:col>8</xdr:col>
      <xdr:colOff>755662</xdr:colOff>
      <xdr:row>35</xdr:row>
      <xdr:rowOff>695328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4" y="7248525"/>
          <a:ext cx="5975363" cy="6667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284103</xdr:colOff>
      <xdr:row>0</xdr:row>
      <xdr:rowOff>781050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979428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165099</xdr:colOff>
      <xdr:row>0</xdr:row>
      <xdr:rowOff>63502</xdr:rowOff>
    </xdr:from>
    <xdr:to>
      <xdr:col>6</xdr:col>
      <xdr:colOff>733424</xdr:colOff>
      <xdr:row>0</xdr:row>
      <xdr:rowOff>695326</xdr:rowOff>
    </xdr:to>
    <xdr:sp macro="" textlink="">
      <xdr:nvSpPr>
        <xdr:cNvPr id="3" name="2 CuadroTexto"/>
        <xdr:cNvSpPr txBox="1"/>
      </xdr:nvSpPr>
      <xdr:spPr>
        <a:xfrm>
          <a:off x="1955799" y="63502"/>
          <a:ext cx="3616325" cy="631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- RESIDENCI</a:t>
          </a:r>
          <a:r>
            <a:rPr lang="es-CO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</a:t>
          </a:r>
          <a:endParaRPr lang="es-CO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165099</xdr:colOff>
      <xdr:row>0</xdr:row>
      <xdr:rowOff>66676</xdr:rowOff>
    </xdr:from>
    <xdr:to>
      <xdr:col>10</xdr:col>
      <xdr:colOff>676274</xdr:colOff>
      <xdr:row>0</xdr:row>
      <xdr:rowOff>764280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799" y="66676"/>
          <a:ext cx="2035175" cy="697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419099</xdr:colOff>
      <xdr:row>35</xdr:row>
      <xdr:rowOff>57150</xdr:rowOff>
    </xdr:from>
    <xdr:to>
      <xdr:col>9</xdr:col>
      <xdr:colOff>31762</xdr:colOff>
      <xdr:row>35</xdr:row>
      <xdr:rowOff>723903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" y="7315200"/>
          <a:ext cx="5975363" cy="6667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1</xdr:col>
      <xdr:colOff>55503</xdr:colOff>
      <xdr:row>0</xdr:row>
      <xdr:rowOff>771525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979428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917574</xdr:colOff>
      <xdr:row>0</xdr:row>
      <xdr:rowOff>101602</xdr:rowOff>
    </xdr:from>
    <xdr:to>
      <xdr:col>7</xdr:col>
      <xdr:colOff>495299</xdr:colOff>
      <xdr:row>0</xdr:row>
      <xdr:rowOff>733426</xdr:rowOff>
    </xdr:to>
    <xdr:sp macro="" textlink="">
      <xdr:nvSpPr>
        <xdr:cNvPr id="3" name="2 CuadroTexto"/>
        <xdr:cNvSpPr txBox="1"/>
      </xdr:nvSpPr>
      <xdr:spPr>
        <a:xfrm>
          <a:off x="3946524" y="101602"/>
          <a:ext cx="3616325" cy="631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- RESIDENCI</a:t>
          </a:r>
          <a:r>
            <a:rPr lang="es-CO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</a:t>
          </a:r>
          <a:endParaRPr lang="es-CO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9</xdr:col>
      <xdr:colOff>936624</xdr:colOff>
      <xdr:row>0</xdr:row>
      <xdr:rowOff>57151</xdr:rowOff>
    </xdr:from>
    <xdr:to>
      <xdr:col>11</xdr:col>
      <xdr:colOff>952499</xdr:colOff>
      <xdr:row>0</xdr:row>
      <xdr:rowOff>754755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3474" y="57151"/>
          <a:ext cx="2035175" cy="697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52</xdr:row>
      <xdr:rowOff>95250</xdr:rowOff>
    </xdr:from>
    <xdr:to>
      <xdr:col>8</xdr:col>
      <xdr:colOff>1003313</xdr:colOff>
      <xdr:row>52</xdr:row>
      <xdr:rowOff>762003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10677525"/>
          <a:ext cx="5975363" cy="66675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304800</xdr:colOff>
      <xdr:row>0</xdr:row>
      <xdr:rowOff>789307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990600" cy="73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355599</xdr:colOff>
      <xdr:row>0</xdr:row>
      <xdr:rowOff>111127</xdr:rowOff>
    </xdr:from>
    <xdr:to>
      <xdr:col>7</xdr:col>
      <xdr:colOff>161924</xdr:colOff>
      <xdr:row>0</xdr:row>
      <xdr:rowOff>742951</xdr:rowOff>
    </xdr:to>
    <xdr:sp macro="" textlink="">
      <xdr:nvSpPr>
        <xdr:cNvPr id="3" name="2 CuadroTexto"/>
        <xdr:cNvSpPr txBox="1"/>
      </xdr:nvSpPr>
      <xdr:spPr>
        <a:xfrm>
          <a:off x="2241549" y="111127"/>
          <a:ext cx="3616325" cy="631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- RESIDENCI</a:t>
          </a:r>
          <a:r>
            <a:rPr lang="es-CO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</a:t>
          </a:r>
          <a:endParaRPr lang="es-CO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203199</xdr:colOff>
      <xdr:row>0</xdr:row>
      <xdr:rowOff>47625</xdr:rowOff>
    </xdr:from>
    <xdr:to>
      <xdr:col>10</xdr:col>
      <xdr:colOff>714374</xdr:colOff>
      <xdr:row>0</xdr:row>
      <xdr:rowOff>745229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1149" y="47625"/>
          <a:ext cx="2035175" cy="697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600075</xdr:colOff>
      <xdr:row>35</xdr:row>
      <xdr:rowOff>66675</xdr:rowOff>
    </xdr:from>
    <xdr:to>
      <xdr:col>9</xdr:col>
      <xdr:colOff>117488</xdr:colOff>
      <xdr:row>35</xdr:row>
      <xdr:rowOff>733428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7258050"/>
          <a:ext cx="5975363" cy="66675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1038225</xdr:colOff>
      <xdr:row>0</xdr:row>
      <xdr:rowOff>779782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990600" cy="73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365136</xdr:colOff>
      <xdr:row>0</xdr:row>
      <xdr:rowOff>101601</xdr:rowOff>
    </xdr:from>
    <xdr:to>
      <xdr:col>6</xdr:col>
      <xdr:colOff>171461</xdr:colOff>
      <xdr:row>0</xdr:row>
      <xdr:rowOff>733425</xdr:rowOff>
    </xdr:to>
    <xdr:sp macro="" textlink="">
      <xdr:nvSpPr>
        <xdr:cNvPr id="3" name="2 CuadroTexto"/>
        <xdr:cNvSpPr txBox="1"/>
      </xdr:nvSpPr>
      <xdr:spPr>
        <a:xfrm>
          <a:off x="1555761" y="101601"/>
          <a:ext cx="3616325" cy="631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- RESIDENCI</a:t>
          </a:r>
          <a:r>
            <a:rPr lang="es-CO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</a:t>
          </a:r>
          <a:endParaRPr lang="es-CO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23</xdr:col>
      <xdr:colOff>165099</xdr:colOff>
      <xdr:row>0</xdr:row>
      <xdr:rowOff>66675</xdr:rowOff>
    </xdr:from>
    <xdr:to>
      <xdr:col>25</xdr:col>
      <xdr:colOff>676274</xdr:colOff>
      <xdr:row>0</xdr:row>
      <xdr:rowOff>764279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3649" y="66675"/>
          <a:ext cx="2035175" cy="697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261932</xdr:colOff>
      <xdr:row>0</xdr:row>
      <xdr:rowOff>95248</xdr:rowOff>
    </xdr:from>
    <xdr:to>
      <xdr:col>22</xdr:col>
      <xdr:colOff>711194</xdr:colOff>
      <xdr:row>0</xdr:row>
      <xdr:rowOff>727072</xdr:rowOff>
    </xdr:to>
    <xdr:sp macro="" textlink="">
      <xdr:nvSpPr>
        <xdr:cNvPr id="5" name="4 CuadroTexto"/>
        <xdr:cNvSpPr txBox="1"/>
      </xdr:nvSpPr>
      <xdr:spPr>
        <a:xfrm>
          <a:off x="15216182" y="95248"/>
          <a:ext cx="3616325" cy="631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- RESIDENCI</a:t>
          </a:r>
          <a:r>
            <a:rPr lang="es-CO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</a:t>
          </a:r>
          <a:endParaRPr lang="es-CO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190496</xdr:colOff>
      <xdr:row>51</xdr:row>
      <xdr:rowOff>71436</xdr:rowOff>
    </xdr:from>
    <xdr:to>
      <xdr:col>7</xdr:col>
      <xdr:colOff>403234</xdr:colOff>
      <xdr:row>51</xdr:row>
      <xdr:rowOff>738189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6" y="10263186"/>
          <a:ext cx="5975363" cy="666753"/>
        </a:xfrm>
        <a:prstGeom prst="rect">
          <a:avLst/>
        </a:prstGeom>
      </xdr:spPr>
    </xdr:pic>
    <xdr:clientData/>
  </xdr:twoCellAnchor>
  <xdr:twoCellAnchor editAs="oneCell">
    <xdr:from>
      <xdr:col>19</xdr:col>
      <xdr:colOff>119079</xdr:colOff>
      <xdr:row>51</xdr:row>
      <xdr:rowOff>71436</xdr:rowOff>
    </xdr:from>
    <xdr:to>
      <xdr:col>26</xdr:col>
      <xdr:colOff>641379</xdr:colOff>
      <xdr:row>51</xdr:row>
      <xdr:rowOff>738189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5329" y="10263186"/>
          <a:ext cx="5975363" cy="66675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314325</xdr:colOff>
      <xdr:row>0</xdr:row>
      <xdr:rowOff>789307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990600" cy="73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241299</xdr:colOff>
      <xdr:row>0</xdr:row>
      <xdr:rowOff>111127</xdr:rowOff>
    </xdr:from>
    <xdr:to>
      <xdr:col>7</xdr:col>
      <xdr:colOff>47624</xdr:colOff>
      <xdr:row>0</xdr:row>
      <xdr:rowOff>742951</xdr:rowOff>
    </xdr:to>
    <xdr:sp macro="" textlink="">
      <xdr:nvSpPr>
        <xdr:cNvPr id="3" name="2 CuadroTexto"/>
        <xdr:cNvSpPr txBox="1"/>
      </xdr:nvSpPr>
      <xdr:spPr>
        <a:xfrm>
          <a:off x="2251074" y="111127"/>
          <a:ext cx="3616325" cy="631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- RESIDENCI</a:t>
          </a:r>
          <a:r>
            <a:rPr lang="es-CO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</a:t>
          </a:r>
          <a:endParaRPr lang="es-CO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126999</xdr:colOff>
      <xdr:row>0</xdr:row>
      <xdr:rowOff>95250</xdr:rowOff>
    </xdr:from>
    <xdr:to>
      <xdr:col>10</xdr:col>
      <xdr:colOff>638174</xdr:colOff>
      <xdr:row>0</xdr:row>
      <xdr:rowOff>792854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8774" y="95250"/>
          <a:ext cx="2035175" cy="697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609600</xdr:colOff>
      <xdr:row>35</xdr:row>
      <xdr:rowOff>47625</xdr:rowOff>
    </xdr:from>
    <xdr:to>
      <xdr:col>9</xdr:col>
      <xdr:colOff>3188</xdr:colOff>
      <xdr:row>35</xdr:row>
      <xdr:rowOff>714378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7258050"/>
          <a:ext cx="5975363" cy="666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showGridLines="0" zoomScale="60" zoomScaleNormal="60" workbookViewId="0">
      <selection activeCell="A2" sqref="A2:K17"/>
    </sheetView>
  </sheetViews>
  <sheetFormatPr baseColWidth="10" defaultRowHeight="12.75" x14ac:dyDescent="0.25"/>
  <cols>
    <col min="1" max="1" width="11.42578125" style="12"/>
    <col min="2" max="2" width="14.85546875" style="12" customWidth="1"/>
    <col min="3" max="13" width="11.42578125" style="12"/>
    <col min="14" max="14" width="16" style="12" customWidth="1"/>
    <col min="15" max="26" width="11.42578125" style="12"/>
    <col min="27" max="27" width="15.28515625" style="12" customWidth="1"/>
    <col min="28" max="16384" width="11.42578125" style="12"/>
  </cols>
  <sheetData>
    <row r="1" spans="1:36" ht="89.25" customHeight="1" x14ac:dyDescent="0.25"/>
    <row r="2" spans="1:36" ht="15.75" customHeight="1" x14ac:dyDescent="0.25">
      <c r="A2" s="1"/>
      <c r="B2" s="2"/>
      <c r="C2" s="62" t="s">
        <v>73</v>
      </c>
      <c r="D2" s="63"/>
      <c r="E2" s="63"/>
      <c r="F2" s="63"/>
      <c r="G2" s="63"/>
      <c r="H2" s="64"/>
      <c r="I2" s="10"/>
      <c r="J2" s="60"/>
      <c r="K2" s="61"/>
      <c r="M2" s="1"/>
      <c r="N2" s="2"/>
      <c r="O2" s="62" t="s">
        <v>74</v>
      </c>
      <c r="P2" s="63"/>
      <c r="Q2" s="63"/>
      <c r="R2" s="63"/>
      <c r="S2" s="63"/>
      <c r="T2" s="64"/>
      <c r="U2" s="10"/>
      <c r="V2" s="60"/>
      <c r="W2" s="61"/>
      <c r="Z2" s="1"/>
      <c r="AA2" s="2"/>
      <c r="AB2" s="62" t="s">
        <v>75</v>
      </c>
      <c r="AC2" s="63"/>
      <c r="AD2" s="63"/>
      <c r="AE2" s="63"/>
      <c r="AF2" s="63"/>
      <c r="AG2" s="64"/>
      <c r="AH2" s="10"/>
      <c r="AI2" s="60"/>
      <c r="AJ2" s="61"/>
    </row>
    <row r="3" spans="1:36" ht="38.25" x14ac:dyDescent="0.25">
      <c r="A3" s="3"/>
      <c r="B3" s="4"/>
      <c r="C3" s="65" t="s">
        <v>0</v>
      </c>
      <c r="D3" s="65" t="s">
        <v>3</v>
      </c>
      <c r="E3" s="65" t="s">
        <v>2</v>
      </c>
      <c r="F3" s="65" t="s">
        <v>18</v>
      </c>
      <c r="G3" s="65" t="s">
        <v>1</v>
      </c>
      <c r="H3" s="65" t="s">
        <v>19</v>
      </c>
      <c r="I3" s="65" t="s">
        <v>42</v>
      </c>
      <c r="J3" s="65" t="s">
        <v>32</v>
      </c>
      <c r="K3" s="66" t="s">
        <v>33</v>
      </c>
      <c r="M3" s="3"/>
      <c r="N3" s="4"/>
      <c r="O3" s="65" t="s">
        <v>0</v>
      </c>
      <c r="P3" s="65" t="s">
        <v>3</v>
      </c>
      <c r="Q3" s="65" t="s">
        <v>2</v>
      </c>
      <c r="R3" s="65" t="s">
        <v>18</v>
      </c>
      <c r="S3" s="65" t="s">
        <v>1</v>
      </c>
      <c r="T3" s="65" t="s">
        <v>19</v>
      </c>
      <c r="U3" s="65" t="s">
        <v>42</v>
      </c>
      <c r="V3" s="65" t="s">
        <v>32</v>
      </c>
      <c r="W3" s="66" t="s">
        <v>33</v>
      </c>
      <c r="X3" s="19"/>
      <c r="Y3" s="19"/>
      <c r="Z3" s="3"/>
      <c r="AA3" s="4"/>
      <c r="AB3" s="65" t="s">
        <v>0</v>
      </c>
      <c r="AC3" s="65" t="s">
        <v>3</v>
      </c>
      <c r="AD3" s="65" t="s">
        <v>2</v>
      </c>
      <c r="AE3" s="65" t="s">
        <v>18</v>
      </c>
      <c r="AF3" s="65" t="s">
        <v>1</v>
      </c>
      <c r="AG3" s="65" t="s">
        <v>19</v>
      </c>
      <c r="AH3" s="65" t="s">
        <v>42</v>
      </c>
      <c r="AI3" s="65" t="s">
        <v>32</v>
      </c>
      <c r="AJ3" s="66" t="s">
        <v>33</v>
      </c>
    </row>
    <row r="4" spans="1:36" ht="15.75" customHeight="1" x14ac:dyDescent="0.25">
      <c r="A4" s="67" t="s">
        <v>4</v>
      </c>
      <c r="B4" s="65" t="s">
        <v>5</v>
      </c>
      <c r="C4" s="5">
        <v>27.450000000000003</v>
      </c>
      <c r="D4" s="5">
        <v>162</v>
      </c>
      <c r="E4" s="5">
        <v>3</v>
      </c>
      <c r="F4" s="5">
        <v>24.812259592948553</v>
      </c>
      <c r="G4" s="6">
        <v>8321.4285714285543</v>
      </c>
      <c r="H4" s="6">
        <v>6608.1932773109147</v>
      </c>
      <c r="I4" s="7">
        <f>H4/G4</f>
        <v>0.79411764705882404</v>
      </c>
      <c r="J4" s="8">
        <v>6111</v>
      </c>
      <c r="K4" s="9">
        <f>C4*J4*I4</f>
        <v>133210.81323529422</v>
      </c>
      <c r="M4" s="67" t="s">
        <v>4</v>
      </c>
      <c r="N4" s="65" t="s">
        <v>5</v>
      </c>
      <c r="O4" s="5">
        <v>9.0407142857142873</v>
      </c>
      <c r="P4" s="5">
        <v>52.5</v>
      </c>
      <c r="Q4" s="5">
        <v>0.6</v>
      </c>
      <c r="R4" s="5">
        <v>8.2281284005024311</v>
      </c>
      <c r="S4" s="6">
        <v>8321.4285714285543</v>
      </c>
      <c r="T4" s="6">
        <v>4568.6274509803925</v>
      </c>
      <c r="U4" s="7">
        <f>T4/S4</f>
        <v>0.54901960784313841</v>
      </c>
      <c r="V4" s="8">
        <v>6111</v>
      </c>
      <c r="W4" s="9">
        <f>O4*V4*U4</f>
        <v>30332.128235294185</v>
      </c>
      <c r="X4" s="20"/>
      <c r="Y4" s="20"/>
      <c r="Z4" s="67" t="s">
        <v>4</v>
      </c>
      <c r="AA4" s="65" t="s">
        <v>5</v>
      </c>
      <c r="AB4" s="5">
        <v>3.3000000000000003</v>
      </c>
      <c r="AC4" s="5">
        <v>4.2</v>
      </c>
      <c r="AD4" s="5">
        <v>1.5</v>
      </c>
      <c r="AE4" s="5">
        <v>1.275400412078</v>
      </c>
      <c r="AF4" s="6">
        <v>8321.4285714285543</v>
      </c>
      <c r="AG4" s="6">
        <v>244.74789915966392</v>
      </c>
      <c r="AH4" s="7">
        <f>AG4/AF4</f>
        <v>2.9411764705882418E-2</v>
      </c>
      <c r="AI4" s="8">
        <v>6111</v>
      </c>
      <c r="AJ4" s="9">
        <f>AB4*AI4*AH4</f>
        <v>593.12647058823666</v>
      </c>
    </row>
    <row r="5" spans="1:36" x14ac:dyDescent="0.25">
      <c r="A5" s="68"/>
      <c r="B5" s="65" t="s">
        <v>87</v>
      </c>
      <c r="C5" s="5">
        <v>17.241588235294113</v>
      </c>
      <c r="D5" s="5">
        <v>90</v>
      </c>
      <c r="E5" s="5">
        <v>0.9</v>
      </c>
      <c r="F5" s="5">
        <v>12.863683787377161</v>
      </c>
      <c r="G5" s="6">
        <v>13295.238095238055</v>
      </c>
      <c r="H5" s="6">
        <v>12086.580086580059</v>
      </c>
      <c r="I5" s="7">
        <f t="shared" ref="I5:I16" si="0">H5/G5</f>
        <v>0.90909090909090973</v>
      </c>
      <c r="J5" s="8">
        <v>9955</v>
      </c>
      <c r="K5" s="9">
        <f t="shared" ref="K5:K16" si="1">C5*J5*I5</f>
        <v>156036.37352941182</v>
      </c>
      <c r="M5" s="68"/>
      <c r="N5" s="65" t="s">
        <v>87</v>
      </c>
      <c r="O5" s="5">
        <v>4.8096000000000005</v>
      </c>
      <c r="P5" s="5">
        <v>23.4</v>
      </c>
      <c r="Q5" s="5">
        <v>0.23</v>
      </c>
      <c r="R5" s="5">
        <v>4.9130737865438787</v>
      </c>
      <c r="S5" s="6">
        <v>13295.238095238055</v>
      </c>
      <c r="T5" s="6">
        <v>3554.8764960529688</v>
      </c>
      <c r="U5" s="7">
        <f t="shared" ref="U5:U16" si="2">T5/S5</f>
        <v>0.26737967914438598</v>
      </c>
      <c r="V5" s="8">
        <v>9955</v>
      </c>
      <c r="W5" s="9">
        <f t="shared" ref="W5:W16" si="3">O5*V5*U5</f>
        <v>12802.023529411812</v>
      </c>
      <c r="X5" s="20"/>
      <c r="Y5" s="20"/>
      <c r="Z5" s="68"/>
      <c r="AA5" s="65" t="s">
        <v>6</v>
      </c>
      <c r="AB5" s="5"/>
      <c r="AC5" s="5"/>
      <c r="AD5" s="5"/>
      <c r="AE5" s="5"/>
      <c r="AF5" s="6">
        <v>13295.238095238055</v>
      </c>
      <c r="AG5" s="6">
        <v>0</v>
      </c>
      <c r="AH5" s="7">
        <f t="shared" ref="AH5:AH16" si="4">AG5/AF5</f>
        <v>0</v>
      </c>
      <c r="AI5" s="8">
        <v>9955</v>
      </c>
      <c r="AJ5" s="9">
        <f t="shared" ref="AJ5:AJ16" si="5">AB5*AI5*AH5</f>
        <v>0</v>
      </c>
    </row>
    <row r="6" spans="1:36" ht="17.25" customHeight="1" x14ac:dyDescent="0.25">
      <c r="A6" s="68"/>
      <c r="B6" s="65" t="s">
        <v>7</v>
      </c>
      <c r="C6" s="5">
        <v>23.09173228346457</v>
      </c>
      <c r="D6" s="5">
        <v>120</v>
      </c>
      <c r="E6" s="5">
        <v>3</v>
      </c>
      <c r="F6" s="5">
        <v>15.428545449126856</v>
      </c>
      <c r="G6" s="6">
        <v>40028.095238095237</v>
      </c>
      <c r="H6" s="6">
        <v>31972.126385145417</v>
      </c>
      <c r="I6" s="7">
        <f t="shared" si="0"/>
        <v>0.79874213836478403</v>
      </c>
      <c r="J6" s="8">
        <v>23281.428571428569</v>
      </c>
      <c r="K6" s="9">
        <f t="shared" si="1"/>
        <v>429410.5754717004</v>
      </c>
      <c r="M6" s="68"/>
      <c r="N6" s="65" t="s">
        <v>7</v>
      </c>
      <c r="O6" s="5">
        <v>8.5239999999999974</v>
      </c>
      <c r="P6" s="5">
        <v>43.2</v>
      </c>
      <c r="Q6" s="5">
        <v>0.15</v>
      </c>
      <c r="R6" s="5">
        <v>7.8152577354507029</v>
      </c>
      <c r="S6" s="6">
        <v>40028.095238095237</v>
      </c>
      <c r="T6" s="6">
        <v>16363.686732554739</v>
      </c>
      <c r="U6" s="7">
        <f t="shared" si="2"/>
        <v>0.40880503144654295</v>
      </c>
      <c r="V6" s="8">
        <v>23281.428571428569</v>
      </c>
      <c r="W6" s="9">
        <f t="shared" si="3"/>
        <v>81127.725247080336</v>
      </c>
      <c r="X6" s="20"/>
      <c r="Y6" s="20"/>
      <c r="Z6" s="68"/>
      <c r="AA6" s="65" t="s">
        <v>7</v>
      </c>
      <c r="AB6" s="5">
        <v>1.35</v>
      </c>
      <c r="AC6" s="5">
        <v>1.35</v>
      </c>
      <c r="AD6" s="5">
        <v>1.35</v>
      </c>
      <c r="AE6" s="5">
        <v>0</v>
      </c>
      <c r="AF6" s="6">
        <v>40028.095238095237</v>
      </c>
      <c r="AG6" s="6">
        <v>125.874513327344</v>
      </c>
      <c r="AH6" s="7">
        <f t="shared" si="4"/>
        <v>3.1446540880503268E-3</v>
      </c>
      <c r="AI6" s="8">
        <v>23281.428571428569</v>
      </c>
      <c r="AJ6" s="9">
        <f t="shared" si="5"/>
        <v>98.836253369272612</v>
      </c>
    </row>
    <row r="7" spans="1:36" ht="15" customHeight="1" x14ac:dyDescent="0.25">
      <c r="A7" s="68"/>
      <c r="B7" s="65" t="s">
        <v>8</v>
      </c>
      <c r="C7" s="5">
        <v>25.564447856885618</v>
      </c>
      <c r="D7" s="5">
        <v>150</v>
      </c>
      <c r="E7" s="5">
        <v>0.5</v>
      </c>
      <c r="F7" s="5">
        <v>20.525775681596393</v>
      </c>
      <c r="G7" s="6">
        <v>52403.15476190472</v>
      </c>
      <c r="H7" s="6">
        <v>45451.412963572482</v>
      </c>
      <c r="I7" s="7">
        <f t="shared" si="0"/>
        <v>0.86734115856349336</v>
      </c>
      <c r="J7" s="8">
        <v>41553</v>
      </c>
      <c r="K7" s="9">
        <f t="shared" si="1"/>
        <v>921358.73380700627</v>
      </c>
      <c r="M7" s="68"/>
      <c r="N7" s="65" t="s">
        <v>8</v>
      </c>
      <c r="O7" s="5">
        <v>7.4639201589662889</v>
      </c>
      <c r="P7" s="5">
        <v>49.5</v>
      </c>
      <c r="Q7" s="5">
        <v>0.4</v>
      </c>
      <c r="R7" s="5">
        <v>7.8318934224278998</v>
      </c>
      <c r="S7" s="6">
        <v>52403.15476190472</v>
      </c>
      <c r="T7" s="6">
        <v>14052.344104308389</v>
      </c>
      <c r="U7" s="7">
        <f t="shared" si="2"/>
        <v>0.26815836123141118</v>
      </c>
      <c r="V7" s="8">
        <v>41553</v>
      </c>
      <c r="W7" s="9">
        <f t="shared" si="3"/>
        <v>83168.852992609609</v>
      </c>
      <c r="X7" s="20"/>
      <c r="Y7" s="20"/>
      <c r="Z7" s="68"/>
      <c r="AA7" s="65" t="s">
        <v>8</v>
      </c>
      <c r="AB7" s="5">
        <v>7.2</v>
      </c>
      <c r="AC7" s="5">
        <v>7.2</v>
      </c>
      <c r="AD7" s="5">
        <v>7.2</v>
      </c>
      <c r="AE7" s="5">
        <v>0</v>
      </c>
      <c r="AF7" s="6">
        <v>52403.15476190472</v>
      </c>
      <c r="AG7" s="6">
        <v>315.78798185941002</v>
      </c>
      <c r="AH7" s="7">
        <f t="shared" si="4"/>
        <v>6.0261253982551635E-3</v>
      </c>
      <c r="AI7" s="8">
        <v>41553</v>
      </c>
      <c r="AJ7" s="9">
        <f t="shared" si="5"/>
        <v>1802.9058384506172</v>
      </c>
    </row>
    <row r="8" spans="1:36" x14ac:dyDescent="0.25">
      <c r="A8" s="68"/>
      <c r="B8" s="65" t="s">
        <v>9</v>
      </c>
      <c r="C8" s="5">
        <v>14.488318334616556</v>
      </c>
      <c r="D8" s="5">
        <v>75</v>
      </c>
      <c r="E8" s="5">
        <v>0.18</v>
      </c>
      <c r="F8" s="5">
        <v>11.567738549442234</v>
      </c>
      <c r="G8" s="6">
        <v>19910.714285714275</v>
      </c>
      <c r="H8" s="6">
        <v>16529.57432160644</v>
      </c>
      <c r="I8" s="7">
        <f t="shared" si="0"/>
        <v>0.83018489866364231</v>
      </c>
      <c r="J8" s="8">
        <v>17420</v>
      </c>
      <c r="K8" s="9">
        <f t="shared" si="1"/>
        <v>209527.4654004547</v>
      </c>
      <c r="M8" s="68"/>
      <c r="N8" s="65" t="s">
        <v>9</v>
      </c>
      <c r="O8" s="5">
        <v>5.6684177206529114</v>
      </c>
      <c r="P8" s="5">
        <v>39.380000000000003</v>
      </c>
      <c r="Q8" s="5">
        <v>0.05</v>
      </c>
      <c r="R8" s="5">
        <v>6.4062688269243981</v>
      </c>
      <c r="S8" s="6">
        <v>19910.714285714275</v>
      </c>
      <c r="T8" s="6">
        <v>5172.3742225935175</v>
      </c>
      <c r="U8" s="7">
        <f t="shared" si="2"/>
        <v>0.2597784362916925</v>
      </c>
      <c r="V8" s="8">
        <v>17420</v>
      </c>
      <c r="W8" s="9">
        <f t="shared" si="3"/>
        <v>25651.519489750783</v>
      </c>
      <c r="X8" s="20"/>
      <c r="Y8" s="20"/>
      <c r="Z8" s="68"/>
      <c r="AA8" s="65" t="s">
        <v>9</v>
      </c>
      <c r="AB8" s="5">
        <v>1.5111004942490303</v>
      </c>
      <c r="AC8" s="5">
        <v>6</v>
      </c>
      <c r="AD8" s="5">
        <v>0.12</v>
      </c>
      <c r="AE8" s="5">
        <v>2.0080201115477374</v>
      </c>
      <c r="AF8" s="6">
        <v>19910.714285714275</v>
      </c>
      <c r="AG8" s="6">
        <v>506.61607723011196</v>
      </c>
      <c r="AH8" s="7">
        <f t="shared" si="4"/>
        <v>2.5444394910211915E-2</v>
      </c>
      <c r="AI8" s="8">
        <v>17420</v>
      </c>
      <c r="AJ8" s="9">
        <f t="shared" si="5"/>
        <v>669.78223716407774</v>
      </c>
    </row>
    <row r="9" spans="1:36" x14ac:dyDescent="0.25">
      <c r="A9" s="68"/>
      <c r="B9" s="65" t="s">
        <v>10</v>
      </c>
      <c r="C9" s="5">
        <v>22.535700513544384</v>
      </c>
      <c r="D9" s="5">
        <v>135</v>
      </c>
      <c r="E9" s="5">
        <v>1.8</v>
      </c>
      <c r="F9" s="5">
        <v>16.811461851927461</v>
      </c>
      <c r="G9" s="6">
        <v>62393.571428571428</v>
      </c>
      <c r="H9" s="6">
        <v>49935.471959015274</v>
      </c>
      <c r="I9" s="7">
        <f t="shared" si="0"/>
        <v>0.8003303996819886</v>
      </c>
      <c r="J9" s="8">
        <v>29200</v>
      </c>
      <c r="K9" s="9">
        <f t="shared" si="1"/>
        <v>526651.38101426233</v>
      </c>
      <c r="M9" s="68"/>
      <c r="N9" s="65" t="s">
        <v>10</v>
      </c>
      <c r="O9" s="5">
        <v>9.4199570377383868</v>
      </c>
      <c r="P9" s="5">
        <v>45.36</v>
      </c>
      <c r="Q9" s="5">
        <v>0.4</v>
      </c>
      <c r="R9" s="5">
        <v>7.9662569280420783</v>
      </c>
      <c r="S9" s="6">
        <v>62393.571428571428</v>
      </c>
      <c r="T9" s="6">
        <v>29955.828081788091</v>
      </c>
      <c r="U9" s="7">
        <f t="shared" si="2"/>
        <v>0.48011080942980994</v>
      </c>
      <c r="V9" s="8">
        <v>29200</v>
      </c>
      <c r="W9" s="9">
        <f t="shared" si="3"/>
        <v>132060.59738693226</v>
      </c>
      <c r="X9" s="20"/>
      <c r="Y9" s="20"/>
      <c r="Z9" s="68"/>
      <c r="AA9" s="65" t="s">
        <v>10</v>
      </c>
      <c r="AB9" s="5">
        <v>3.9896965193182883</v>
      </c>
      <c r="AC9" s="5">
        <v>6</v>
      </c>
      <c r="AD9" s="5">
        <v>1.8</v>
      </c>
      <c r="AE9" s="5">
        <v>2.0993888855967966</v>
      </c>
      <c r="AF9" s="6">
        <v>62393.571428571428</v>
      </c>
      <c r="AG9" s="6">
        <v>804.399737044929</v>
      </c>
      <c r="AH9" s="7">
        <f t="shared" si="4"/>
        <v>1.2892349622361514E-2</v>
      </c>
      <c r="AI9" s="8">
        <v>29200</v>
      </c>
      <c r="AJ9" s="9">
        <f t="shared" si="5"/>
        <v>1501.9476224937694</v>
      </c>
    </row>
    <row r="10" spans="1:36" ht="13.5" customHeight="1" x14ac:dyDescent="0.25">
      <c r="A10" s="68"/>
      <c r="B10" s="65" t="s">
        <v>11</v>
      </c>
      <c r="C10" s="5">
        <v>26.127331482711206</v>
      </c>
      <c r="D10" s="5">
        <v>96</v>
      </c>
      <c r="E10" s="5">
        <v>3.6</v>
      </c>
      <c r="F10" s="5">
        <v>15.974980669639651</v>
      </c>
      <c r="G10" s="6">
        <v>28547.02380952378</v>
      </c>
      <c r="H10" s="6">
        <v>18595.736919767849</v>
      </c>
      <c r="I10" s="7">
        <f t="shared" si="0"/>
        <v>0.65140720251068662</v>
      </c>
      <c r="J10" s="8">
        <v>24787.38095238095</v>
      </c>
      <c r="K10" s="9">
        <f t="shared" si="1"/>
        <v>421869.62108988391</v>
      </c>
      <c r="M10" s="68"/>
      <c r="N10" s="65" t="s">
        <v>11</v>
      </c>
      <c r="O10" s="5">
        <v>6.7935783253341304</v>
      </c>
      <c r="P10" s="5">
        <v>30</v>
      </c>
      <c r="Q10" s="5">
        <v>0.23</v>
      </c>
      <c r="R10" s="5">
        <v>6.3874543042245291</v>
      </c>
      <c r="S10" s="6">
        <v>28547.02380952378</v>
      </c>
      <c r="T10" s="6">
        <v>9221.8723739495599</v>
      </c>
      <c r="U10" s="7">
        <f t="shared" si="2"/>
        <v>0.32304146433902453</v>
      </c>
      <c r="V10" s="8">
        <v>24787.38095238095</v>
      </c>
      <c r="W10" s="9">
        <f t="shared" si="3"/>
        <v>54398.571903455886</v>
      </c>
      <c r="X10" s="20"/>
      <c r="Y10" s="20"/>
      <c r="Z10" s="68"/>
      <c r="AA10" s="65" t="s">
        <v>11</v>
      </c>
      <c r="AB10" s="5"/>
      <c r="AC10" s="5"/>
      <c r="AD10" s="5"/>
      <c r="AE10" s="5"/>
      <c r="AF10" s="6">
        <v>28547.02380952378</v>
      </c>
      <c r="AG10" s="6">
        <v>0</v>
      </c>
      <c r="AH10" s="7">
        <f t="shared" si="4"/>
        <v>0</v>
      </c>
      <c r="AI10" s="8">
        <v>24787.38095238095</v>
      </c>
      <c r="AJ10" s="9">
        <f t="shared" si="5"/>
        <v>0</v>
      </c>
    </row>
    <row r="11" spans="1:36" x14ac:dyDescent="0.25">
      <c r="A11" s="68"/>
      <c r="B11" s="65" t="s">
        <v>12</v>
      </c>
      <c r="C11" s="5">
        <v>17.351131317892857</v>
      </c>
      <c r="D11" s="5">
        <v>169.2</v>
      </c>
      <c r="E11" s="5">
        <v>1.1000000000000001</v>
      </c>
      <c r="F11" s="5">
        <v>16.576667127003972</v>
      </c>
      <c r="G11" s="6">
        <v>9040.4761904761999</v>
      </c>
      <c r="H11" s="6">
        <v>7802.8884053621632</v>
      </c>
      <c r="I11" s="7">
        <f t="shared" si="0"/>
        <v>0.86310590736162895</v>
      </c>
      <c r="J11" s="8">
        <v>13800</v>
      </c>
      <c r="K11" s="9">
        <f t="shared" si="1"/>
        <v>206666.92237035354</v>
      </c>
      <c r="M11" s="68"/>
      <c r="N11" s="65" t="s">
        <v>12</v>
      </c>
      <c r="O11" s="5">
        <v>6.674387088656383</v>
      </c>
      <c r="P11" s="5">
        <v>60.48</v>
      </c>
      <c r="Q11" s="5">
        <v>0.16</v>
      </c>
      <c r="R11" s="5">
        <v>8.1635367050657539</v>
      </c>
      <c r="S11" s="6">
        <v>9040.4761904761999</v>
      </c>
      <c r="T11" s="6">
        <v>3256.7888405362137</v>
      </c>
      <c r="U11" s="7">
        <f t="shared" si="2"/>
        <v>0.36024527601401324</v>
      </c>
      <c r="V11" s="8">
        <v>13800</v>
      </c>
      <c r="W11" s="9">
        <f t="shared" si="3"/>
        <v>33180.946581887911</v>
      </c>
      <c r="X11" s="20"/>
      <c r="Y11" s="20"/>
      <c r="Z11" s="68"/>
      <c r="AA11" s="65" t="s">
        <v>12</v>
      </c>
      <c r="AB11" s="5">
        <v>0.75090114802950869</v>
      </c>
      <c r="AC11" s="5">
        <v>0.9</v>
      </c>
      <c r="AD11" s="5">
        <v>0.6</v>
      </c>
      <c r="AE11" s="5">
        <v>0.15082049122044139</v>
      </c>
      <c r="AF11" s="6">
        <v>9040.4761904761999</v>
      </c>
      <c r="AG11" s="6">
        <v>91.857117847138895</v>
      </c>
      <c r="AH11" s="7">
        <f t="shared" si="4"/>
        <v>1.0160650380773847E-2</v>
      </c>
      <c r="AI11" s="8">
        <v>13800</v>
      </c>
      <c r="AJ11" s="9">
        <f t="shared" si="5"/>
        <v>105.28908769196373</v>
      </c>
    </row>
    <row r="12" spans="1:36" x14ac:dyDescent="0.25">
      <c r="A12" s="68"/>
      <c r="B12" s="65" t="s">
        <v>13</v>
      </c>
      <c r="C12" s="5">
        <v>11.249143740481086</v>
      </c>
      <c r="D12" s="5">
        <v>36</v>
      </c>
      <c r="E12" s="5">
        <v>0.3</v>
      </c>
      <c r="F12" s="5">
        <v>8.0211887916355451</v>
      </c>
      <c r="G12" s="6">
        <v>26594.999999999945</v>
      </c>
      <c r="H12" s="6">
        <v>21437.677681615492</v>
      </c>
      <c r="I12" s="7">
        <f t="shared" si="0"/>
        <v>0.80607925104777356</v>
      </c>
      <c r="J12" s="8">
        <v>21555</v>
      </c>
      <c r="K12" s="9">
        <f t="shared" si="1"/>
        <v>195454.30284186755</v>
      </c>
      <c r="M12" s="68"/>
      <c r="N12" s="65" t="s">
        <v>13</v>
      </c>
      <c r="O12" s="5">
        <v>6.4775693812595527</v>
      </c>
      <c r="P12" s="5">
        <v>28.8</v>
      </c>
      <c r="Q12" s="5">
        <v>0.3</v>
      </c>
      <c r="R12" s="5">
        <v>7.0548210876942559</v>
      </c>
      <c r="S12" s="6">
        <v>26594.999999999945</v>
      </c>
      <c r="T12" s="6">
        <v>12530.606477838948</v>
      </c>
      <c r="U12" s="7">
        <f t="shared" si="2"/>
        <v>0.47116399615863785</v>
      </c>
      <c r="V12" s="8">
        <v>21555</v>
      </c>
      <c r="W12" s="9">
        <f t="shared" si="3"/>
        <v>65785.805575114151</v>
      </c>
      <c r="X12" s="20"/>
      <c r="Y12" s="20"/>
      <c r="Z12" s="68"/>
      <c r="AA12" s="65" t="s">
        <v>13</v>
      </c>
      <c r="AB12" s="5">
        <v>0.69</v>
      </c>
      <c r="AC12" s="5">
        <v>0.69</v>
      </c>
      <c r="AD12" s="5">
        <v>0.69</v>
      </c>
      <c r="AE12" s="5">
        <v>0</v>
      </c>
      <c r="AF12" s="6">
        <v>26594.999999999945</v>
      </c>
      <c r="AG12" s="6">
        <v>183.94308943089399</v>
      </c>
      <c r="AH12" s="7">
        <f t="shared" si="4"/>
        <v>6.9164538233086811E-3</v>
      </c>
      <c r="AI12" s="8">
        <v>21555</v>
      </c>
      <c r="AJ12" s="9">
        <f t="shared" si="5"/>
        <v>102.86807189137885</v>
      </c>
    </row>
    <row r="13" spans="1:36" x14ac:dyDescent="0.25">
      <c r="A13" s="68"/>
      <c r="B13" s="65" t="s">
        <v>14</v>
      </c>
      <c r="C13" s="5">
        <v>25.64831325301207</v>
      </c>
      <c r="D13" s="5">
        <v>176.4</v>
      </c>
      <c r="E13" s="5">
        <v>0.18</v>
      </c>
      <c r="F13" s="5">
        <v>20.885284804734937</v>
      </c>
      <c r="G13" s="6">
        <v>25289.999999999982</v>
      </c>
      <c r="H13" s="6">
        <v>19865.015772870709</v>
      </c>
      <c r="I13" s="7">
        <f t="shared" si="0"/>
        <v>0.78548895899053872</v>
      </c>
      <c r="J13" s="8">
        <v>18230</v>
      </c>
      <c r="K13" s="9">
        <f t="shared" si="1"/>
        <v>367270.0911671939</v>
      </c>
      <c r="M13" s="68"/>
      <c r="N13" s="65" t="s">
        <v>14</v>
      </c>
      <c r="O13" s="5">
        <v>8.1938202247191008</v>
      </c>
      <c r="P13" s="5">
        <v>37.5</v>
      </c>
      <c r="Q13" s="5">
        <v>1.44</v>
      </c>
      <c r="R13" s="5">
        <v>6.2860836165729053</v>
      </c>
      <c r="S13" s="6">
        <v>25289.999999999982</v>
      </c>
      <c r="T13" s="6">
        <v>7100.3470031545721</v>
      </c>
      <c r="U13" s="7">
        <f t="shared" si="2"/>
        <v>0.28075709779179825</v>
      </c>
      <c r="V13" s="8">
        <v>18230</v>
      </c>
      <c r="W13" s="9">
        <f t="shared" si="3"/>
        <v>41937.626182965316</v>
      </c>
      <c r="X13" s="20"/>
      <c r="Y13" s="20"/>
      <c r="Z13" s="68"/>
      <c r="AA13" s="65" t="s">
        <v>14</v>
      </c>
      <c r="AB13" s="5">
        <v>1.9800000000000002</v>
      </c>
      <c r="AC13" s="5">
        <v>2.7</v>
      </c>
      <c r="AD13" s="5">
        <v>1.32</v>
      </c>
      <c r="AE13" s="5">
        <v>0.56616188238328358</v>
      </c>
      <c r="AF13" s="6">
        <v>25289.999999999982</v>
      </c>
      <c r="AG13" s="6">
        <v>239.33753943217678</v>
      </c>
      <c r="AH13" s="7">
        <f t="shared" si="4"/>
        <v>9.463722397476353E-3</v>
      </c>
      <c r="AI13" s="8">
        <v>18230</v>
      </c>
      <c r="AJ13" s="9">
        <f t="shared" si="5"/>
        <v>341.59684542586797</v>
      </c>
    </row>
    <row r="14" spans="1:36" x14ac:dyDescent="0.25">
      <c r="A14" s="68"/>
      <c r="B14" s="65" t="s">
        <v>15</v>
      </c>
      <c r="C14" s="5">
        <v>14.475590551181096</v>
      </c>
      <c r="D14" s="5">
        <v>57.6</v>
      </c>
      <c r="E14" s="5">
        <v>1.8</v>
      </c>
      <c r="F14" s="5">
        <v>10.882897165994748</v>
      </c>
      <c r="G14" s="6">
        <v>18342.142857142899</v>
      </c>
      <c r="H14" s="6">
        <v>17255.201058201084</v>
      </c>
      <c r="I14" s="7">
        <f t="shared" si="0"/>
        <v>0.94074074074073999</v>
      </c>
      <c r="J14" s="8">
        <v>19824</v>
      </c>
      <c r="K14" s="9">
        <f t="shared" si="1"/>
        <v>269958.82666666637</v>
      </c>
      <c r="M14" s="68"/>
      <c r="N14" s="65" t="s">
        <v>15</v>
      </c>
      <c r="O14" s="5">
        <v>4.5618518518518529</v>
      </c>
      <c r="P14" s="5">
        <v>16.559999999999999</v>
      </c>
      <c r="Q14" s="5">
        <v>1.08</v>
      </c>
      <c r="R14" s="5">
        <v>4.0445674941194438</v>
      </c>
      <c r="S14" s="6">
        <v>18342.142857142899</v>
      </c>
      <c r="T14" s="6">
        <v>3668.4285714285747</v>
      </c>
      <c r="U14" s="7">
        <f t="shared" si="2"/>
        <v>0.19999999999999973</v>
      </c>
      <c r="V14" s="8">
        <v>19824</v>
      </c>
      <c r="W14" s="9">
        <f t="shared" si="3"/>
        <v>18086.830222222201</v>
      </c>
      <c r="X14" s="20"/>
      <c r="Y14" s="20"/>
      <c r="Z14" s="68"/>
      <c r="AA14" s="65" t="s">
        <v>15</v>
      </c>
      <c r="AB14" s="5"/>
      <c r="AC14" s="5"/>
      <c r="AD14" s="5"/>
      <c r="AE14" s="5"/>
      <c r="AF14" s="6">
        <v>18342.142857142899</v>
      </c>
      <c r="AG14" s="6">
        <v>0</v>
      </c>
      <c r="AH14" s="7">
        <f t="shared" si="4"/>
        <v>0</v>
      </c>
      <c r="AI14" s="8">
        <v>19824</v>
      </c>
      <c r="AJ14" s="9">
        <f t="shared" si="5"/>
        <v>0</v>
      </c>
    </row>
    <row r="15" spans="1:36" x14ac:dyDescent="0.25">
      <c r="A15" s="68"/>
      <c r="B15" s="65" t="s">
        <v>16</v>
      </c>
      <c r="C15" s="5">
        <v>20.932618819539375</v>
      </c>
      <c r="D15" s="5">
        <v>86.4</v>
      </c>
      <c r="E15" s="5">
        <v>0.38</v>
      </c>
      <c r="F15" s="5">
        <v>15.269023068796884</v>
      </c>
      <c r="G15" s="6">
        <v>23972.02380952382</v>
      </c>
      <c r="H15" s="6">
        <v>21476.742858791153</v>
      </c>
      <c r="I15" s="7">
        <f t="shared" si="0"/>
        <v>0.89590862371239099</v>
      </c>
      <c r="J15" s="8">
        <v>20117</v>
      </c>
      <c r="K15" s="9">
        <f t="shared" si="1"/>
        <v>377268.45885111752</v>
      </c>
      <c r="M15" s="68"/>
      <c r="N15" s="65" t="s">
        <v>16</v>
      </c>
      <c r="O15" s="5">
        <v>7.2316060293523909</v>
      </c>
      <c r="P15" s="5">
        <v>48.51</v>
      </c>
      <c r="Q15" s="5">
        <v>0.9</v>
      </c>
      <c r="R15" s="5">
        <v>7.5063630750319668</v>
      </c>
      <c r="S15" s="6">
        <v>23972.02380952382</v>
      </c>
      <c r="T15" s="6">
        <v>8313.7235106342141</v>
      </c>
      <c r="U15" s="7">
        <f t="shared" si="2"/>
        <v>0.34680941320153635</v>
      </c>
      <c r="V15" s="8">
        <v>20117</v>
      </c>
      <c r="W15" s="9">
        <f t="shared" si="3"/>
        <v>50453.215588982595</v>
      </c>
      <c r="X15" s="20"/>
      <c r="Y15" s="20"/>
      <c r="Z15" s="68"/>
      <c r="AA15" s="65" t="s">
        <v>16</v>
      </c>
      <c r="AB15" s="5">
        <v>11.25</v>
      </c>
      <c r="AC15" s="5">
        <v>11.25</v>
      </c>
      <c r="AD15" s="5">
        <v>11.25</v>
      </c>
      <c r="AE15" s="5">
        <v>0</v>
      </c>
      <c r="AF15" s="6">
        <v>23972.02380952382</v>
      </c>
      <c r="AG15" s="6">
        <v>118.268665490888</v>
      </c>
      <c r="AH15" s="7">
        <f t="shared" si="4"/>
        <v>4.9336120483870517E-3</v>
      </c>
      <c r="AI15" s="8">
        <v>20117</v>
      </c>
      <c r="AJ15" s="9">
        <f t="shared" si="5"/>
        <v>1116.5565777457762</v>
      </c>
    </row>
    <row r="16" spans="1:36" ht="15.75" customHeight="1" x14ac:dyDescent="0.25">
      <c r="A16" s="69"/>
      <c r="B16" s="65" t="s">
        <v>17</v>
      </c>
      <c r="C16" s="5">
        <v>20.950549450549445</v>
      </c>
      <c r="D16" s="5">
        <v>135</v>
      </c>
      <c r="E16" s="5">
        <v>0.9</v>
      </c>
      <c r="F16" s="5">
        <v>22.777191245403273</v>
      </c>
      <c r="G16" s="6">
        <v>12206.666666666681</v>
      </c>
      <c r="H16" s="6">
        <v>9659.1884057971129</v>
      </c>
      <c r="I16" s="7">
        <f t="shared" si="0"/>
        <v>0.79130434782608694</v>
      </c>
      <c r="J16" s="8">
        <v>10448</v>
      </c>
      <c r="K16" s="9">
        <f t="shared" si="1"/>
        <v>173209.66956521734</v>
      </c>
      <c r="M16" s="69"/>
      <c r="N16" s="65" t="s">
        <v>17</v>
      </c>
      <c r="O16" s="5">
        <v>8.0907547169811345</v>
      </c>
      <c r="P16" s="5">
        <v>36</v>
      </c>
      <c r="Q16" s="5">
        <v>0.2</v>
      </c>
      <c r="R16" s="5">
        <v>7.3366604330981504</v>
      </c>
      <c r="S16" s="6">
        <v>12206.666666666681</v>
      </c>
      <c r="T16" s="6">
        <v>5625.6811594202964</v>
      </c>
      <c r="U16" s="7">
        <f t="shared" si="2"/>
        <v>0.46086956521739131</v>
      </c>
      <c r="V16" s="8">
        <v>10448</v>
      </c>
      <c r="W16" s="9">
        <f t="shared" si="3"/>
        <v>38958.320695652183</v>
      </c>
      <c r="X16" s="20"/>
      <c r="Y16" s="20"/>
      <c r="Z16" s="69"/>
      <c r="AA16" s="65" t="s">
        <v>17</v>
      </c>
      <c r="AB16" s="5">
        <v>46.08</v>
      </c>
      <c r="AC16" s="5">
        <v>46.08</v>
      </c>
      <c r="AD16" s="5">
        <v>46.08</v>
      </c>
      <c r="AE16" s="5">
        <v>0</v>
      </c>
      <c r="AF16" s="6">
        <v>12206.666666666681</v>
      </c>
      <c r="AG16" s="6">
        <v>106.144927536232</v>
      </c>
      <c r="AH16" s="7">
        <f t="shared" si="4"/>
        <v>8.6956521739130436E-3</v>
      </c>
      <c r="AI16" s="8">
        <v>10448</v>
      </c>
      <c r="AJ16" s="9">
        <f t="shared" si="5"/>
        <v>4186.4681739130428</v>
      </c>
    </row>
    <row r="17" spans="1:36" x14ac:dyDescent="0.25">
      <c r="J17" s="70">
        <f>SUM(J4:J16)</f>
        <v>256281.80952380953</v>
      </c>
      <c r="K17" s="13">
        <f>SUM(K4:K16)</f>
        <v>4387893.2350104302</v>
      </c>
      <c r="V17" s="70">
        <f>SUM(V4:V16)</f>
        <v>256281.80952380953</v>
      </c>
      <c r="W17" s="13">
        <f>SUM(W4:W16)</f>
        <v>667944.16363135923</v>
      </c>
      <c r="X17" s="21"/>
      <c r="Y17" s="21"/>
      <c r="AI17" s="70">
        <f>SUM(AI4:AI16)</f>
        <v>256281.80952380953</v>
      </c>
      <c r="AJ17" s="13">
        <f>SUM(AJ4:AJ16)</f>
        <v>10519.377178734005</v>
      </c>
    </row>
    <row r="20" spans="1:36" ht="15.75" customHeight="1" x14ac:dyDescent="0.25">
      <c r="A20" s="1"/>
      <c r="B20" s="2"/>
      <c r="C20" s="62" t="s">
        <v>20</v>
      </c>
      <c r="D20" s="63"/>
      <c r="E20" s="63"/>
      <c r="F20" s="63"/>
      <c r="G20" s="63"/>
      <c r="H20" s="64"/>
      <c r="I20" s="10"/>
      <c r="J20" s="60"/>
      <c r="K20" s="61"/>
      <c r="M20" s="1"/>
      <c r="N20" s="2"/>
      <c r="O20" s="62" t="s">
        <v>21</v>
      </c>
      <c r="P20" s="63"/>
      <c r="Q20" s="63"/>
      <c r="R20" s="63"/>
      <c r="S20" s="63"/>
      <c r="T20" s="64"/>
      <c r="U20" s="10"/>
      <c r="V20" s="60"/>
      <c r="W20" s="61"/>
      <c r="Z20" s="1"/>
      <c r="AA20" s="2"/>
      <c r="AB20" s="62" t="s">
        <v>22</v>
      </c>
      <c r="AC20" s="63"/>
      <c r="AD20" s="63"/>
      <c r="AE20" s="63"/>
      <c r="AF20" s="63"/>
      <c r="AG20" s="64"/>
      <c r="AH20" s="10"/>
      <c r="AI20" s="60"/>
      <c r="AJ20" s="61"/>
    </row>
    <row r="21" spans="1:36" ht="38.25" x14ac:dyDescent="0.25">
      <c r="A21" s="3"/>
      <c r="B21" s="4"/>
      <c r="C21" s="65" t="s">
        <v>0</v>
      </c>
      <c r="D21" s="65" t="s">
        <v>2</v>
      </c>
      <c r="E21" s="65" t="s">
        <v>3</v>
      </c>
      <c r="F21" s="65" t="s">
        <v>18</v>
      </c>
      <c r="G21" s="65" t="s">
        <v>1</v>
      </c>
      <c r="H21" s="65" t="s">
        <v>19</v>
      </c>
      <c r="I21" s="65" t="s">
        <v>42</v>
      </c>
      <c r="J21" s="65" t="s">
        <v>32</v>
      </c>
      <c r="K21" s="66" t="s">
        <v>33</v>
      </c>
      <c r="M21" s="3"/>
      <c r="N21" s="4"/>
      <c r="O21" s="65" t="s">
        <v>0</v>
      </c>
      <c r="P21" s="65" t="s">
        <v>2</v>
      </c>
      <c r="Q21" s="65" t="s">
        <v>3</v>
      </c>
      <c r="R21" s="65" t="s">
        <v>18</v>
      </c>
      <c r="S21" s="65" t="s">
        <v>1</v>
      </c>
      <c r="T21" s="65" t="s">
        <v>19</v>
      </c>
      <c r="U21" s="65" t="s">
        <v>42</v>
      </c>
      <c r="V21" s="65" t="s">
        <v>32</v>
      </c>
      <c r="W21" s="66" t="s">
        <v>33</v>
      </c>
      <c r="Z21" s="3"/>
      <c r="AA21" s="4"/>
      <c r="AB21" s="65" t="s">
        <v>0</v>
      </c>
      <c r="AC21" s="65" t="s">
        <v>2</v>
      </c>
      <c r="AD21" s="65" t="s">
        <v>3</v>
      </c>
      <c r="AE21" s="65" t="s">
        <v>18</v>
      </c>
      <c r="AF21" s="65" t="s">
        <v>1</v>
      </c>
      <c r="AG21" s="65" t="s">
        <v>19</v>
      </c>
      <c r="AH21" s="65" t="s">
        <v>42</v>
      </c>
      <c r="AI21" s="65" t="s">
        <v>32</v>
      </c>
      <c r="AJ21" s="66" t="s">
        <v>33</v>
      </c>
    </row>
    <row r="22" spans="1:36" ht="18" customHeight="1" x14ac:dyDescent="0.25">
      <c r="A22" s="67" t="s">
        <v>4</v>
      </c>
      <c r="B22" s="65" t="s">
        <v>5</v>
      </c>
      <c r="C22" s="5">
        <v>23.606999999999999</v>
      </c>
      <c r="D22" s="5">
        <v>2.58</v>
      </c>
      <c r="E22" s="5">
        <v>139.32</v>
      </c>
      <c r="F22" s="5">
        <v>21.33854324993575</v>
      </c>
      <c r="G22" s="6">
        <v>8321.4285714285543</v>
      </c>
      <c r="H22" s="6">
        <v>6608.1932773109147</v>
      </c>
      <c r="I22" s="7">
        <f>H22/G22</f>
        <v>0.79411764705882404</v>
      </c>
      <c r="J22" s="8">
        <v>6111</v>
      </c>
      <c r="K22" s="9">
        <f>C22*J22</f>
        <v>144262.37700000001</v>
      </c>
      <c r="M22" s="67" t="s">
        <v>4</v>
      </c>
      <c r="N22" s="65" t="s">
        <v>5</v>
      </c>
      <c r="O22" s="5">
        <v>7.7750142857142848</v>
      </c>
      <c r="P22" s="5">
        <v>0.51600000000000001</v>
      </c>
      <c r="Q22" s="5">
        <v>45.15</v>
      </c>
      <c r="R22" s="5">
        <v>7.076190424432089</v>
      </c>
      <c r="S22" s="6">
        <v>8321.4285714285543</v>
      </c>
      <c r="T22" s="6">
        <v>4568.6274509803925</v>
      </c>
      <c r="U22" s="7">
        <f>T22/S22</f>
        <v>0.54901960784313841</v>
      </c>
      <c r="V22" s="8">
        <v>6111</v>
      </c>
      <c r="W22" s="9">
        <f>O22*V22*U22</f>
        <v>26085.630282352991</v>
      </c>
      <c r="Z22" s="67" t="s">
        <v>4</v>
      </c>
      <c r="AA22" s="65" t="s">
        <v>5</v>
      </c>
      <c r="AB22" s="5">
        <v>2.8380000000000001</v>
      </c>
      <c r="AC22" s="5">
        <v>1.29</v>
      </c>
      <c r="AD22" s="5">
        <v>3.6120000000000001</v>
      </c>
      <c r="AE22" s="5">
        <v>1.0968443543870801</v>
      </c>
      <c r="AF22" s="6">
        <v>8321.4285714285543</v>
      </c>
      <c r="AG22" s="6">
        <v>244.74789915966392</v>
      </c>
      <c r="AH22" s="7">
        <f>AG22/AF22</f>
        <v>2.9411764705882418E-2</v>
      </c>
      <c r="AI22" s="8">
        <v>6111</v>
      </c>
      <c r="AJ22" s="9">
        <f>AB22*AI22*AH22</f>
        <v>510.08876470588348</v>
      </c>
    </row>
    <row r="23" spans="1:36" x14ac:dyDescent="0.25">
      <c r="A23" s="68"/>
      <c r="B23" s="65" t="s">
        <v>87</v>
      </c>
      <c r="C23" s="5">
        <v>14.827765882352937</v>
      </c>
      <c r="D23" s="5">
        <v>0.77400000000000002</v>
      </c>
      <c r="E23" s="5">
        <v>77.400000000000006</v>
      </c>
      <c r="F23" s="5">
        <v>11.062768057144359</v>
      </c>
      <c r="G23" s="6">
        <v>13295.238095238055</v>
      </c>
      <c r="H23" s="6">
        <v>12086.580086580059</v>
      </c>
      <c r="I23" s="7">
        <f t="shared" ref="I23:I34" si="6">H23/G23</f>
        <v>0.90909090909090973</v>
      </c>
      <c r="J23" s="8">
        <v>9955</v>
      </c>
      <c r="K23" s="9">
        <f t="shared" ref="K23:K34" si="7">C23*J23</f>
        <v>147610.4093588235</v>
      </c>
      <c r="M23" s="68"/>
      <c r="N23" s="65" t="s">
        <v>87</v>
      </c>
      <c r="O23" s="5">
        <v>4.1362559999999995</v>
      </c>
      <c r="P23" s="5">
        <v>0.1978</v>
      </c>
      <c r="Q23" s="5">
        <v>20.123999999999999</v>
      </c>
      <c r="R23" s="5">
        <v>4.2252434564277355</v>
      </c>
      <c r="S23" s="6">
        <v>13295.238095238055</v>
      </c>
      <c r="T23" s="6">
        <v>3554.8764960529688</v>
      </c>
      <c r="U23" s="7">
        <f t="shared" ref="U23:U34" si="8">T23/S23</f>
        <v>0.26737967914438598</v>
      </c>
      <c r="V23" s="8">
        <v>9955</v>
      </c>
      <c r="W23" s="9">
        <f t="shared" ref="W23:W34" si="9">O23*V23*U23</f>
        <v>11009.740235294155</v>
      </c>
      <c r="Z23" s="68"/>
      <c r="AA23" s="65" t="s">
        <v>6</v>
      </c>
      <c r="AB23" s="5"/>
      <c r="AC23" s="5"/>
      <c r="AD23" s="5"/>
      <c r="AE23" s="5"/>
      <c r="AF23" s="6">
        <v>13295.238095238055</v>
      </c>
      <c r="AG23" s="6">
        <v>0</v>
      </c>
      <c r="AH23" s="7">
        <f t="shared" ref="AH23:AH34" si="10">AG23/AF23</f>
        <v>0</v>
      </c>
      <c r="AI23" s="8">
        <v>9955</v>
      </c>
      <c r="AJ23" s="9">
        <f t="shared" ref="AJ23:AJ34" si="11">AB23*AI23*AH23</f>
        <v>0</v>
      </c>
    </row>
    <row r="24" spans="1:36" x14ac:dyDescent="0.25">
      <c r="A24" s="68"/>
      <c r="B24" s="65" t="s">
        <v>7</v>
      </c>
      <c r="C24" s="5">
        <v>19.858889763779533</v>
      </c>
      <c r="D24" s="5">
        <v>2.58</v>
      </c>
      <c r="E24" s="5">
        <v>103.2</v>
      </c>
      <c r="F24" s="5">
        <v>13.268549086249102</v>
      </c>
      <c r="G24" s="6">
        <v>40028.095238095237</v>
      </c>
      <c r="H24" s="6">
        <v>31972.126385145417</v>
      </c>
      <c r="I24" s="7">
        <f t="shared" si="6"/>
        <v>0.79874213836478403</v>
      </c>
      <c r="J24" s="8">
        <v>23281.428571428569</v>
      </c>
      <c r="K24" s="9">
        <f t="shared" si="7"/>
        <v>462343.3235433072</v>
      </c>
      <c r="M24" s="68"/>
      <c r="N24" s="65" t="s">
        <v>7</v>
      </c>
      <c r="O24" s="5">
        <v>7.3306400000000007</v>
      </c>
      <c r="P24" s="5">
        <v>0.129</v>
      </c>
      <c r="Q24" s="5">
        <v>37.152000000000001</v>
      </c>
      <c r="R24" s="5">
        <v>6.7211216524876036</v>
      </c>
      <c r="S24" s="6">
        <v>40028.095238095237</v>
      </c>
      <c r="T24" s="6">
        <v>16363.686732554739</v>
      </c>
      <c r="U24" s="7">
        <f t="shared" si="8"/>
        <v>0.40880503144654295</v>
      </c>
      <c r="V24" s="8">
        <v>23281.428571428569</v>
      </c>
      <c r="W24" s="9">
        <f t="shared" si="9"/>
        <v>69769.843712489121</v>
      </c>
      <c r="Z24" s="68"/>
      <c r="AA24" s="65" t="s">
        <v>7</v>
      </c>
      <c r="AB24" s="5">
        <v>1.161</v>
      </c>
      <c r="AC24" s="5">
        <v>1.161</v>
      </c>
      <c r="AD24" s="5">
        <v>1.161</v>
      </c>
      <c r="AE24" s="5">
        <v>0</v>
      </c>
      <c r="AF24" s="6">
        <v>40028.095238095237</v>
      </c>
      <c r="AG24" s="6">
        <v>125.874513327344</v>
      </c>
      <c r="AH24" s="7">
        <f t="shared" si="10"/>
        <v>3.1446540880503268E-3</v>
      </c>
      <c r="AI24" s="8">
        <v>23281.428571428569</v>
      </c>
      <c r="AJ24" s="9">
        <f t="shared" si="11"/>
        <v>84.999177897574455</v>
      </c>
    </row>
    <row r="25" spans="1:36" x14ac:dyDescent="0.25">
      <c r="A25" s="68"/>
      <c r="B25" s="65" t="s">
        <v>8</v>
      </c>
      <c r="C25" s="5">
        <v>21.985425156921643</v>
      </c>
      <c r="D25" s="5">
        <v>0.43</v>
      </c>
      <c r="E25" s="5">
        <v>129</v>
      </c>
      <c r="F25" s="5">
        <v>17.652167086172899</v>
      </c>
      <c r="G25" s="6">
        <v>52403.15476190472</v>
      </c>
      <c r="H25" s="6">
        <v>45451.412963572482</v>
      </c>
      <c r="I25" s="7">
        <f t="shared" si="6"/>
        <v>0.86734115856349336</v>
      </c>
      <c r="J25" s="8">
        <v>41553</v>
      </c>
      <c r="K25" s="9">
        <f t="shared" si="7"/>
        <v>913560.37154556508</v>
      </c>
      <c r="M25" s="68"/>
      <c r="N25" s="65" t="s">
        <v>8</v>
      </c>
      <c r="O25" s="5">
        <v>6.4189713367110102</v>
      </c>
      <c r="P25" s="5">
        <v>0.34400000000000003</v>
      </c>
      <c r="Q25" s="5">
        <v>42.57</v>
      </c>
      <c r="R25" s="5">
        <v>6.7354283432879933</v>
      </c>
      <c r="S25" s="6">
        <v>52403.15476190472</v>
      </c>
      <c r="T25" s="6">
        <v>14052.344104308389</v>
      </c>
      <c r="U25" s="7">
        <f t="shared" si="8"/>
        <v>0.26815836123141118</v>
      </c>
      <c r="V25" s="8">
        <v>41553</v>
      </c>
      <c r="W25" s="9">
        <f t="shared" si="9"/>
        <v>71525.213573644272</v>
      </c>
      <c r="Z25" s="68"/>
      <c r="AA25" s="65" t="s">
        <v>8</v>
      </c>
      <c r="AB25" s="5">
        <v>6.1920000000000002</v>
      </c>
      <c r="AC25" s="5">
        <v>6.1920000000000002</v>
      </c>
      <c r="AD25" s="5">
        <v>6.1920000000000002</v>
      </c>
      <c r="AE25" s="5">
        <v>0</v>
      </c>
      <c r="AF25" s="6">
        <v>52403.15476190472</v>
      </c>
      <c r="AG25" s="6">
        <v>315.78798185941002</v>
      </c>
      <c r="AH25" s="7">
        <f t="shared" si="10"/>
        <v>6.0261253982551635E-3</v>
      </c>
      <c r="AI25" s="8">
        <v>41553</v>
      </c>
      <c r="AJ25" s="9">
        <f t="shared" si="11"/>
        <v>1550.4990210675307</v>
      </c>
    </row>
    <row r="26" spans="1:36" x14ac:dyDescent="0.25">
      <c r="A26" s="68"/>
      <c r="B26" s="65" t="s">
        <v>9</v>
      </c>
      <c r="C26" s="5">
        <v>12.459953767770234</v>
      </c>
      <c r="D26" s="5">
        <v>0.15479999999999999</v>
      </c>
      <c r="E26" s="5">
        <v>64.5</v>
      </c>
      <c r="F26" s="5">
        <v>9.9482551525203231</v>
      </c>
      <c r="G26" s="6">
        <v>19910.714285714275</v>
      </c>
      <c r="H26" s="6">
        <v>16529.57432160644</v>
      </c>
      <c r="I26" s="7">
        <f t="shared" si="6"/>
        <v>0.83018489866364231</v>
      </c>
      <c r="J26" s="8">
        <v>17420</v>
      </c>
      <c r="K26" s="9">
        <f t="shared" si="7"/>
        <v>217052.39463455748</v>
      </c>
      <c r="M26" s="68"/>
      <c r="N26" s="65" t="s">
        <v>9</v>
      </c>
      <c r="O26" s="5">
        <v>4.8748392397615046</v>
      </c>
      <c r="P26" s="5">
        <v>4.3000000000000003E-2</v>
      </c>
      <c r="Q26" s="5">
        <v>33.866800000000005</v>
      </c>
      <c r="R26" s="5">
        <v>5.5093911911549815</v>
      </c>
      <c r="S26" s="6">
        <v>19910.714285714275</v>
      </c>
      <c r="T26" s="6">
        <v>5172.3742225935175</v>
      </c>
      <c r="U26" s="7">
        <f t="shared" si="8"/>
        <v>0.2597784362916925</v>
      </c>
      <c r="V26" s="8">
        <v>17420</v>
      </c>
      <c r="W26" s="9">
        <f t="shared" si="9"/>
        <v>22060.306761185679</v>
      </c>
      <c r="Z26" s="68"/>
      <c r="AA26" s="65" t="s">
        <v>9</v>
      </c>
      <c r="AB26" s="5">
        <v>1.299546425054166</v>
      </c>
      <c r="AC26" s="5">
        <v>0.1032</v>
      </c>
      <c r="AD26" s="5">
        <v>5.16</v>
      </c>
      <c r="AE26" s="5">
        <v>1.7268972959310542</v>
      </c>
      <c r="AF26" s="6">
        <v>19910.714285714275</v>
      </c>
      <c r="AG26" s="6">
        <v>506.61607723011196</v>
      </c>
      <c r="AH26" s="7">
        <f t="shared" si="10"/>
        <v>2.5444394910211915E-2</v>
      </c>
      <c r="AI26" s="8">
        <v>17420</v>
      </c>
      <c r="AJ26" s="9">
        <f t="shared" si="11"/>
        <v>576.01272396110687</v>
      </c>
    </row>
    <row r="27" spans="1:36" x14ac:dyDescent="0.25">
      <c r="A27" s="68"/>
      <c r="B27" s="65" t="s">
        <v>10</v>
      </c>
      <c r="C27" s="5">
        <v>19.380702441648179</v>
      </c>
      <c r="D27" s="5">
        <v>1.548</v>
      </c>
      <c r="E27" s="5">
        <v>116.1</v>
      </c>
      <c r="F27" s="5">
        <v>14.457857192657618</v>
      </c>
      <c r="G27" s="6">
        <v>62393.571428571428</v>
      </c>
      <c r="H27" s="6">
        <v>49935.471959015274</v>
      </c>
      <c r="I27" s="7">
        <f t="shared" si="6"/>
        <v>0.8003303996819886</v>
      </c>
      <c r="J27" s="8">
        <v>29200</v>
      </c>
      <c r="K27" s="9">
        <f t="shared" si="7"/>
        <v>565916.51129612688</v>
      </c>
      <c r="M27" s="68"/>
      <c r="N27" s="65" t="s">
        <v>10</v>
      </c>
      <c r="O27" s="5">
        <v>8.1011630524550124</v>
      </c>
      <c r="P27" s="5">
        <v>0.34400000000000003</v>
      </c>
      <c r="Q27" s="5">
        <v>39.009599999999999</v>
      </c>
      <c r="R27" s="5">
        <v>6.8509809581161871</v>
      </c>
      <c r="S27" s="6">
        <v>62393.571428571428</v>
      </c>
      <c r="T27" s="6">
        <v>29955.828081788091</v>
      </c>
      <c r="U27" s="7">
        <f t="shared" si="8"/>
        <v>0.48011080942980994</v>
      </c>
      <c r="V27" s="8">
        <v>29200</v>
      </c>
      <c r="W27" s="9">
        <f t="shared" si="9"/>
        <v>113572.11375276174</v>
      </c>
      <c r="Z27" s="68"/>
      <c r="AA27" s="65" t="s">
        <v>10</v>
      </c>
      <c r="AB27" s="5">
        <v>3.4311390066137282</v>
      </c>
      <c r="AC27" s="5">
        <v>1.548</v>
      </c>
      <c r="AD27" s="5">
        <v>5.16</v>
      </c>
      <c r="AE27" s="5">
        <v>1.8054744416132453</v>
      </c>
      <c r="AF27" s="6">
        <v>62393.571428571428</v>
      </c>
      <c r="AG27" s="6">
        <v>804.399737044929</v>
      </c>
      <c r="AH27" s="7">
        <f t="shared" si="10"/>
        <v>1.2892349622361514E-2</v>
      </c>
      <c r="AI27" s="8">
        <v>29200</v>
      </c>
      <c r="AJ27" s="9">
        <f t="shared" si="11"/>
        <v>1291.6749553446416</v>
      </c>
    </row>
    <row r="28" spans="1:36" x14ac:dyDescent="0.25">
      <c r="A28" s="68"/>
      <c r="B28" s="65" t="s">
        <v>11</v>
      </c>
      <c r="C28" s="5">
        <v>22.469505075131654</v>
      </c>
      <c r="D28" s="5">
        <v>3.0960000000000001</v>
      </c>
      <c r="E28" s="5">
        <v>82.56</v>
      </c>
      <c r="F28" s="5">
        <v>13.7384833758901</v>
      </c>
      <c r="G28" s="6">
        <v>28547.02380952378</v>
      </c>
      <c r="H28" s="6">
        <v>18595.736919767849</v>
      </c>
      <c r="I28" s="7">
        <f t="shared" si="6"/>
        <v>0.65140720251068662</v>
      </c>
      <c r="J28" s="8">
        <v>24787.38095238095</v>
      </c>
      <c r="K28" s="9">
        <f t="shared" si="7"/>
        <v>556960.18210874544</v>
      </c>
      <c r="M28" s="68"/>
      <c r="N28" s="65" t="s">
        <v>11</v>
      </c>
      <c r="O28" s="5">
        <v>5.8424773597873534</v>
      </c>
      <c r="P28" s="5">
        <v>0.1978</v>
      </c>
      <c r="Q28" s="5">
        <v>25.8</v>
      </c>
      <c r="R28" s="5">
        <v>5.4932107016330951</v>
      </c>
      <c r="S28" s="6">
        <v>28547.02380952378</v>
      </c>
      <c r="T28" s="6">
        <v>9221.8723739495599</v>
      </c>
      <c r="U28" s="7">
        <f t="shared" si="8"/>
        <v>0.32304146433902453</v>
      </c>
      <c r="V28" s="8">
        <v>24787.38095238095</v>
      </c>
      <c r="W28" s="9">
        <f t="shared" si="9"/>
        <v>46782.771836972068</v>
      </c>
      <c r="Z28" s="68"/>
      <c r="AA28" s="65" t="s">
        <v>11</v>
      </c>
      <c r="AB28" s="5"/>
      <c r="AC28" s="5"/>
      <c r="AD28" s="5"/>
      <c r="AE28" s="5"/>
      <c r="AF28" s="6">
        <v>28547.02380952378</v>
      </c>
      <c r="AG28" s="6">
        <v>0</v>
      </c>
      <c r="AH28" s="7">
        <f t="shared" si="10"/>
        <v>0</v>
      </c>
      <c r="AI28" s="8">
        <v>24787.38095238095</v>
      </c>
      <c r="AJ28" s="9">
        <f t="shared" si="11"/>
        <v>0</v>
      </c>
    </row>
    <row r="29" spans="1:36" x14ac:dyDescent="0.25">
      <c r="A29" s="68"/>
      <c r="B29" s="65" t="s">
        <v>12</v>
      </c>
      <c r="C29" s="5">
        <v>14.921972933387851</v>
      </c>
      <c r="D29" s="5">
        <v>0.94600000000000006</v>
      </c>
      <c r="E29" s="5">
        <v>145.512</v>
      </c>
      <c r="F29" s="5">
        <v>14.255933729223413</v>
      </c>
      <c r="G29" s="6">
        <v>9040.4761904761999</v>
      </c>
      <c r="H29" s="6">
        <v>7802.8884053621632</v>
      </c>
      <c r="I29" s="7">
        <f t="shared" si="6"/>
        <v>0.86310590736162895</v>
      </c>
      <c r="J29" s="8">
        <v>13800</v>
      </c>
      <c r="K29" s="9">
        <f t="shared" si="7"/>
        <v>205923.22648075235</v>
      </c>
      <c r="M29" s="68"/>
      <c r="N29" s="65" t="s">
        <v>12</v>
      </c>
      <c r="O29" s="5">
        <v>5.73997289624449</v>
      </c>
      <c r="P29" s="5">
        <v>0.1376</v>
      </c>
      <c r="Q29" s="5">
        <v>52.012799999999999</v>
      </c>
      <c r="R29" s="5">
        <v>7.0206415663565478</v>
      </c>
      <c r="S29" s="6">
        <v>9040.4761904761999</v>
      </c>
      <c r="T29" s="6">
        <v>3256.7888405362137</v>
      </c>
      <c r="U29" s="7">
        <f t="shared" si="8"/>
        <v>0.36024527601401324</v>
      </c>
      <c r="V29" s="8">
        <v>13800</v>
      </c>
      <c r="W29" s="9">
        <f t="shared" si="9"/>
        <v>28535.614060423606</v>
      </c>
      <c r="Z29" s="68"/>
      <c r="AA29" s="65" t="s">
        <v>12</v>
      </c>
      <c r="AB29" s="5">
        <v>0.64577498730537752</v>
      </c>
      <c r="AC29" s="5">
        <v>0.51600000000000001</v>
      </c>
      <c r="AD29" s="5">
        <v>0.77400000000000002</v>
      </c>
      <c r="AE29" s="5">
        <v>0.12970562244957956</v>
      </c>
      <c r="AF29" s="6">
        <v>9040.4761904761999</v>
      </c>
      <c r="AG29" s="6">
        <v>91.857117847138895</v>
      </c>
      <c r="AH29" s="7">
        <f t="shared" si="10"/>
        <v>1.0160650380773847E-2</v>
      </c>
      <c r="AI29" s="8">
        <v>13800</v>
      </c>
      <c r="AJ29" s="9">
        <f t="shared" si="11"/>
        <v>90.548615415088832</v>
      </c>
    </row>
    <row r="30" spans="1:36" x14ac:dyDescent="0.25">
      <c r="A30" s="68"/>
      <c r="B30" s="65" t="s">
        <v>13</v>
      </c>
      <c r="C30" s="5">
        <v>9.6742636168137359</v>
      </c>
      <c r="D30" s="5">
        <v>0.25800000000000001</v>
      </c>
      <c r="E30" s="5">
        <v>30.96</v>
      </c>
      <c r="F30" s="5">
        <v>6.8982223608065691</v>
      </c>
      <c r="G30" s="6">
        <v>26594.999999999945</v>
      </c>
      <c r="H30" s="6">
        <v>21437.677681615492</v>
      </c>
      <c r="I30" s="7">
        <f t="shared" si="6"/>
        <v>0.80607925104777356</v>
      </c>
      <c r="J30" s="8">
        <v>21555</v>
      </c>
      <c r="K30" s="9">
        <f t="shared" si="7"/>
        <v>208528.75226042006</v>
      </c>
      <c r="M30" s="68"/>
      <c r="N30" s="65" t="s">
        <v>13</v>
      </c>
      <c r="O30" s="5">
        <v>5.5707096678832162</v>
      </c>
      <c r="P30" s="5">
        <v>0.25800000000000001</v>
      </c>
      <c r="Q30" s="5">
        <v>24.768000000000001</v>
      </c>
      <c r="R30" s="5">
        <v>6.0671461354170617</v>
      </c>
      <c r="S30" s="6">
        <v>26594.999999999945</v>
      </c>
      <c r="T30" s="6">
        <v>12530.606477838948</v>
      </c>
      <c r="U30" s="7">
        <f t="shared" si="8"/>
        <v>0.47116399615863785</v>
      </c>
      <c r="V30" s="8">
        <v>21555</v>
      </c>
      <c r="W30" s="9">
        <f t="shared" si="9"/>
        <v>56575.792794598179</v>
      </c>
      <c r="Z30" s="68"/>
      <c r="AA30" s="65" t="s">
        <v>13</v>
      </c>
      <c r="AB30" s="5">
        <v>0.59339999999999993</v>
      </c>
      <c r="AC30" s="5">
        <v>0.59339999999999993</v>
      </c>
      <c r="AD30" s="5">
        <v>0.59339999999999993</v>
      </c>
      <c r="AE30" s="5">
        <v>0</v>
      </c>
      <c r="AF30" s="6">
        <v>26594.999999999945</v>
      </c>
      <c r="AG30" s="6">
        <v>183.94308943089399</v>
      </c>
      <c r="AH30" s="7">
        <f t="shared" si="10"/>
        <v>6.9164538233086811E-3</v>
      </c>
      <c r="AI30" s="8">
        <v>21555</v>
      </c>
      <c r="AJ30" s="9">
        <f t="shared" si="11"/>
        <v>88.466541826585811</v>
      </c>
    </row>
    <row r="31" spans="1:36" x14ac:dyDescent="0.25">
      <c r="A31" s="68"/>
      <c r="B31" s="65" t="s">
        <v>14</v>
      </c>
      <c r="C31" s="5">
        <v>22.057549397590371</v>
      </c>
      <c r="D31" s="5">
        <v>0.15479999999999999</v>
      </c>
      <c r="E31" s="5">
        <v>151.70400000000001</v>
      </c>
      <c r="F31" s="5">
        <v>17.961344932072034</v>
      </c>
      <c r="G31" s="6">
        <v>25289.999999999982</v>
      </c>
      <c r="H31" s="6">
        <v>19865.015772870709</v>
      </c>
      <c r="I31" s="7">
        <f t="shared" si="6"/>
        <v>0.78548895899053872</v>
      </c>
      <c r="J31" s="8">
        <v>18230</v>
      </c>
      <c r="K31" s="9">
        <f t="shared" si="7"/>
        <v>402109.12551807245</v>
      </c>
      <c r="M31" s="68"/>
      <c r="N31" s="65" t="s">
        <v>14</v>
      </c>
      <c r="O31" s="5">
        <v>7.0466853932584259</v>
      </c>
      <c r="P31" s="5">
        <v>1.2383999999999999</v>
      </c>
      <c r="Q31" s="5">
        <v>32.25</v>
      </c>
      <c r="R31" s="5">
        <v>5.4060319102526977</v>
      </c>
      <c r="S31" s="6">
        <v>25289.999999999982</v>
      </c>
      <c r="T31" s="6">
        <v>7100.3470031545721</v>
      </c>
      <c r="U31" s="7">
        <f t="shared" si="8"/>
        <v>0.28075709779179825</v>
      </c>
      <c r="V31" s="8">
        <v>18230</v>
      </c>
      <c r="W31" s="9">
        <f t="shared" si="9"/>
        <v>36066.358517350171</v>
      </c>
      <c r="Z31" s="68"/>
      <c r="AA31" s="65" t="s">
        <v>14</v>
      </c>
      <c r="AB31" s="5">
        <v>1.7028000000000001</v>
      </c>
      <c r="AC31" s="5">
        <v>1.1352</v>
      </c>
      <c r="AD31" s="5">
        <v>2.3220000000000001</v>
      </c>
      <c r="AE31" s="5">
        <v>0.48689921884962395</v>
      </c>
      <c r="AF31" s="6">
        <v>25289.999999999982</v>
      </c>
      <c r="AG31" s="6">
        <v>239.33753943217678</v>
      </c>
      <c r="AH31" s="7">
        <f t="shared" si="10"/>
        <v>9.463722397476353E-3</v>
      </c>
      <c r="AI31" s="8">
        <v>18230</v>
      </c>
      <c r="AJ31" s="9">
        <f t="shared" si="11"/>
        <v>293.77328706624644</v>
      </c>
    </row>
    <row r="32" spans="1:36" x14ac:dyDescent="0.25">
      <c r="A32" s="68"/>
      <c r="B32" s="65" t="s">
        <v>15</v>
      </c>
      <c r="C32" s="5">
        <v>12.44900787401575</v>
      </c>
      <c r="D32" s="5">
        <v>1.548</v>
      </c>
      <c r="E32" s="5">
        <v>49.536000000000001</v>
      </c>
      <c r="F32" s="5">
        <v>9.3592915627554838</v>
      </c>
      <c r="G32" s="6">
        <v>18342.142857142899</v>
      </c>
      <c r="H32" s="6">
        <v>17255.201058201084</v>
      </c>
      <c r="I32" s="7">
        <f t="shared" si="6"/>
        <v>0.94074074074073999</v>
      </c>
      <c r="J32" s="8">
        <v>19824</v>
      </c>
      <c r="K32" s="9">
        <f t="shared" si="7"/>
        <v>246789.13209448825</v>
      </c>
      <c r="M32" s="68"/>
      <c r="N32" s="65" t="s">
        <v>15</v>
      </c>
      <c r="O32" s="5">
        <v>3.923192592592593</v>
      </c>
      <c r="P32" s="5">
        <v>0.92880000000000007</v>
      </c>
      <c r="Q32" s="5">
        <v>14.241599999999998</v>
      </c>
      <c r="R32" s="5">
        <v>3.478328044942721</v>
      </c>
      <c r="S32" s="6">
        <v>18342.142857142899</v>
      </c>
      <c r="T32" s="6">
        <v>3668.4285714285747</v>
      </c>
      <c r="U32" s="7">
        <f t="shared" si="8"/>
        <v>0.19999999999999973</v>
      </c>
      <c r="V32" s="8">
        <v>19824</v>
      </c>
      <c r="W32" s="9">
        <f t="shared" si="9"/>
        <v>15554.673991111093</v>
      </c>
      <c r="Z32" s="68"/>
      <c r="AA32" s="65" t="s">
        <v>15</v>
      </c>
      <c r="AB32" s="5"/>
      <c r="AC32" s="5"/>
      <c r="AD32" s="5"/>
      <c r="AE32" s="5"/>
      <c r="AF32" s="6">
        <v>18342.142857142899</v>
      </c>
      <c r="AG32" s="6">
        <v>0</v>
      </c>
      <c r="AH32" s="7">
        <f t="shared" si="10"/>
        <v>0</v>
      </c>
      <c r="AI32" s="8">
        <v>19824</v>
      </c>
      <c r="AJ32" s="9">
        <f t="shared" si="11"/>
        <v>0</v>
      </c>
    </row>
    <row r="33" spans="1:36" x14ac:dyDescent="0.25">
      <c r="A33" s="68"/>
      <c r="B33" s="65" t="s">
        <v>16</v>
      </c>
      <c r="C33" s="5">
        <v>18.002052184803851</v>
      </c>
      <c r="D33" s="5">
        <v>0.32679999999999998</v>
      </c>
      <c r="E33" s="5">
        <v>74.304000000000002</v>
      </c>
      <c r="F33" s="5">
        <v>13.131359839165327</v>
      </c>
      <c r="G33" s="6">
        <v>23972.02380952382</v>
      </c>
      <c r="H33" s="6">
        <v>21476.742858791153</v>
      </c>
      <c r="I33" s="7">
        <f t="shared" si="6"/>
        <v>0.89590862371239099</v>
      </c>
      <c r="J33" s="8">
        <v>20117</v>
      </c>
      <c r="K33" s="9">
        <f t="shared" si="7"/>
        <v>362147.28380169906</v>
      </c>
      <c r="M33" s="68"/>
      <c r="N33" s="65" t="s">
        <v>16</v>
      </c>
      <c r="O33" s="5">
        <v>6.2191811852430545</v>
      </c>
      <c r="P33" s="5">
        <v>0.77400000000000002</v>
      </c>
      <c r="Q33" s="5">
        <v>41.718599999999995</v>
      </c>
      <c r="R33" s="5">
        <v>6.4554722445274919</v>
      </c>
      <c r="S33" s="6">
        <v>23972.02380952382</v>
      </c>
      <c r="T33" s="6">
        <v>8313.7235106342141</v>
      </c>
      <c r="U33" s="7">
        <f t="shared" si="8"/>
        <v>0.34680941320153635</v>
      </c>
      <c r="V33" s="8">
        <v>20117</v>
      </c>
      <c r="W33" s="9">
        <f t="shared" si="9"/>
        <v>43389.765406525017</v>
      </c>
      <c r="Z33" s="68"/>
      <c r="AA33" s="65" t="s">
        <v>16</v>
      </c>
      <c r="AB33" s="5">
        <v>9.6750000000000007</v>
      </c>
      <c r="AC33" s="5">
        <v>9.6750000000000007</v>
      </c>
      <c r="AD33" s="5">
        <v>9.6750000000000007</v>
      </c>
      <c r="AE33" s="5">
        <v>0</v>
      </c>
      <c r="AF33" s="6">
        <v>23972.02380952382</v>
      </c>
      <c r="AG33" s="6">
        <v>118.268665490888</v>
      </c>
      <c r="AH33" s="7">
        <f t="shared" si="10"/>
        <v>4.9336120483870517E-3</v>
      </c>
      <c r="AI33" s="8">
        <v>20117</v>
      </c>
      <c r="AJ33" s="9">
        <f t="shared" si="11"/>
        <v>960.23865686136742</v>
      </c>
    </row>
    <row r="34" spans="1:36" ht="12.75" customHeight="1" x14ac:dyDescent="0.25">
      <c r="A34" s="69"/>
      <c r="B34" s="65" t="s">
        <v>17</v>
      </c>
      <c r="C34" s="5">
        <v>18.017472527472535</v>
      </c>
      <c r="D34" s="5">
        <v>0.77400000000000002</v>
      </c>
      <c r="E34" s="5">
        <v>116.1</v>
      </c>
      <c r="F34" s="5">
        <v>19.588384471046815</v>
      </c>
      <c r="G34" s="6">
        <v>12206.666666666681</v>
      </c>
      <c r="H34" s="6">
        <v>9659.1884057971129</v>
      </c>
      <c r="I34" s="7">
        <f t="shared" si="6"/>
        <v>0.79130434782608694</v>
      </c>
      <c r="J34" s="8">
        <v>10448</v>
      </c>
      <c r="K34" s="9">
        <f t="shared" si="7"/>
        <v>188246.55296703303</v>
      </c>
      <c r="M34" s="69"/>
      <c r="N34" s="65" t="s">
        <v>17</v>
      </c>
      <c r="O34" s="5">
        <v>6.9580490566037723</v>
      </c>
      <c r="P34" s="5">
        <v>0.17200000000000001</v>
      </c>
      <c r="Q34" s="5">
        <v>30.96</v>
      </c>
      <c r="R34" s="5">
        <v>6.3095279724644096</v>
      </c>
      <c r="S34" s="6">
        <v>12206.666666666681</v>
      </c>
      <c r="T34" s="6">
        <v>5625.6811594202964</v>
      </c>
      <c r="U34" s="7">
        <f t="shared" si="8"/>
        <v>0.46086956521739131</v>
      </c>
      <c r="V34" s="8">
        <v>10448</v>
      </c>
      <c r="W34" s="9">
        <f t="shared" si="9"/>
        <v>33504.155798260865</v>
      </c>
      <c r="Z34" s="69"/>
      <c r="AA34" s="65" t="s">
        <v>17</v>
      </c>
      <c r="AB34" s="5">
        <v>39.628799999999998</v>
      </c>
      <c r="AC34" s="5">
        <v>39.628799999999998</v>
      </c>
      <c r="AD34" s="5">
        <v>39.628799999999998</v>
      </c>
      <c r="AE34" s="5">
        <v>0</v>
      </c>
      <c r="AF34" s="6">
        <v>12206.666666666681</v>
      </c>
      <c r="AG34" s="6">
        <v>106.144927536232</v>
      </c>
      <c r="AH34" s="7">
        <f t="shared" si="10"/>
        <v>8.6956521739130436E-3</v>
      </c>
      <c r="AI34" s="8">
        <v>10448</v>
      </c>
      <c r="AJ34" s="9">
        <f t="shared" si="11"/>
        <v>3600.3626295652175</v>
      </c>
    </row>
    <row r="35" spans="1:36" x14ac:dyDescent="0.25">
      <c r="J35" s="70">
        <f>SUM(J22:J34)</f>
        <v>256281.80952380953</v>
      </c>
      <c r="K35" s="13">
        <f>SUM(K22:K34)</f>
        <v>4621449.6426095907</v>
      </c>
      <c r="V35" s="70">
        <f>SUM(V22:V34)</f>
        <v>256281.80952380953</v>
      </c>
      <c r="W35" s="13">
        <f>SUM(W22:W34)</f>
        <v>574431.98072296893</v>
      </c>
      <c r="AI35" s="70">
        <f>SUM(AI22:AI34)</f>
        <v>256281.80952380953</v>
      </c>
      <c r="AJ35" s="13">
        <f>SUM(AJ22:AJ34)</f>
        <v>9046.6643737112427</v>
      </c>
    </row>
    <row r="36" spans="1:36" ht="70.5" customHeight="1" x14ac:dyDescent="0.25"/>
  </sheetData>
  <mergeCells count="18">
    <mergeCell ref="Z22:Z34"/>
    <mergeCell ref="A22:A34"/>
    <mergeCell ref="A2:B3"/>
    <mergeCell ref="C2:H2"/>
    <mergeCell ref="A4:A16"/>
    <mergeCell ref="M2:N3"/>
    <mergeCell ref="M4:M16"/>
    <mergeCell ref="M20:N21"/>
    <mergeCell ref="M22:M34"/>
    <mergeCell ref="Z2:AA3"/>
    <mergeCell ref="AB2:AG2"/>
    <mergeCell ref="Z4:Z16"/>
    <mergeCell ref="A20:B21"/>
    <mergeCell ref="C20:H20"/>
    <mergeCell ref="O2:T2"/>
    <mergeCell ref="O20:T20"/>
    <mergeCell ref="Z20:AA21"/>
    <mergeCell ref="AB20:AG2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opLeftCell="A28" workbookViewId="0">
      <selection activeCell="I4" sqref="I4"/>
    </sheetView>
  </sheetViews>
  <sheetFormatPr baseColWidth="10" defaultColWidth="16.85546875" defaultRowHeight="13.5" customHeight="1" x14ac:dyDescent="0.25"/>
  <cols>
    <col min="1" max="1" width="11.140625" style="12" customWidth="1"/>
    <col min="2" max="16384" width="16.85546875" style="12"/>
  </cols>
  <sheetData>
    <row r="1" spans="1:11" ht="65.25" customHeight="1" x14ac:dyDescent="0.25"/>
    <row r="2" spans="1:11" ht="13.5" customHeight="1" x14ac:dyDescent="0.25">
      <c r="A2" s="1"/>
      <c r="B2" s="2"/>
      <c r="C2" s="62" t="s">
        <v>83</v>
      </c>
      <c r="D2" s="63"/>
      <c r="E2" s="63"/>
      <c r="F2" s="63"/>
      <c r="G2" s="63"/>
      <c r="H2" s="64"/>
      <c r="I2" s="10"/>
      <c r="J2" s="60"/>
    </row>
    <row r="3" spans="1:11" ht="31.5" customHeight="1" x14ac:dyDescent="0.25">
      <c r="A3" s="3"/>
      <c r="B3" s="4"/>
      <c r="C3" s="65" t="s">
        <v>0</v>
      </c>
      <c r="D3" s="65" t="s">
        <v>3</v>
      </c>
      <c r="E3" s="65" t="s">
        <v>2</v>
      </c>
      <c r="F3" s="65" t="s">
        <v>18</v>
      </c>
      <c r="G3" s="65" t="s">
        <v>1</v>
      </c>
      <c r="H3" s="65" t="s">
        <v>19</v>
      </c>
      <c r="I3" s="65" t="s">
        <v>42</v>
      </c>
      <c r="J3" s="65" t="s">
        <v>32</v>
      </c>
      <c r="K3" s="66" t="s">
        <v>33</v>
      </c>
    </row>
    <row r="4" spans="1:11" ht="13.5" customHeight="1" x14ac:dyDescent="0.25">
      <c r="A4" s="67" t="s">
        <v>4</v>
      </c>
      <c r="B4" s="65" t="s">
        <v>5</v>
      </c>
      <c r="C4" s="5">
        <v>34.909484536082466</v>
      </c>
      <c r="D4" s="5">
        <v>336.58</v>
      </c>
      <c r="E4" s="5">
        <v>0.12</v>
      </c>
      <c r="F4" s="5">
        <v>46.416417785424422</v>
      </c>
      <c r="G4" s="6">
        <v>8321.4285714285543</v>
      </c>
      <c r="H4" s="6">
        <v>7913.5154061624489</v>
      </c>
      <c r="I4" s="73">
        <f>H4/G4</f>
        <v>0.95098039215686281</v>
      </c>
      <c r="J4" s="8">
        <v>6111</v>
      </c>
      <c r="K4" s="9">
        <f>C4*I4*J4</f>
        <v>202874.41588235291</v>
      </c>
    </row>
    <row r="5" spans="1:11" ht="13.5" customHeight="1" x14ac:dyDescent="0.25">
      <c r="A5" s="68"/>
      <c r="B5" s="65" t="s">
        <v>87</v>
      </c>
      <c r="C5" s="5">
        <v>13.390934065934076</v>
      </c>
      <c r="D5" s="5">
        <v>70.16</v>
      </c>
      <c r="E5" s="5">
        <v>0.1</v>
      </c>
      <c r="F5" s="5">
        <v>13.346156632984528</v>
      </c>
      <c r="G5" s="6">
        <v>13295.238095238055</v>
      </c>
      <c r="H5" s="6">
        <v>12939.750445632762</v>
      </c>
      <c r="I5" s="73">
        <f t="shared" ref="I5:I16" si="0">H5/G5</f>
        <v>0.97326203208556172</v>
      </c>
      <c r="J5" s="8">
        <v>9955</v>
      </c>
      <c r="K5" s="9">
        <f t="shared" ref="K5:K16" si="1">C5*I5*J5</f>
        <v>129742.39705882366</v>
      </c>
    </row>
    <row r="6" spans="1:11" ht="13.5" customHeight="1" x14ac:dyDescent="0.25">
      <c r="A6" s="68"/>
      <c r="B6" s="65" t="s">
        <v>7</v>
      </c>
      <c r="C6" s="5">
        <v>22.342200000000009</v>
      </c>
      <c r="D6" s="5">
        <v>135.13</v>
      </c>
      <c r="E6" s="5">
        <v>0.04</v>
      </c>
      <c r="F6" s="5">
        <v>19.984953284600408</v>
      </c>
      <c r="G6" s="6">
        <v>40028.095238095237</v>
      </c>
      <c r="H6" s="6">
        <v>37762.353998203107</v>
      </c>
      <c r="I6" s="73">
        <f t="shared" si="0"/>
        <v>0.94339622641509568</v>
      </c>
      <c r="J6" s="8">
        <v>23281.428571428569</v>
      </c>
      <c r="K6" s="9">
        <f t="shared" si="1"/>
        <v>490715.40889487957</v>
      </c>
    </row>
    <row r="7" spans="1:11" ht="13.5" customHeight="1" x14ac:dyDescent="0.25">
      <c r="A7" s="68"/>
      <c r="B7" s="65" t="s">
        <v>8</v>
      </c>
      <c r="C7" s="5">
        <v>13.139233465576886</v>
      </c>
      <c r="D7" s="5">
        <v>98.49</v>
      </c>
      <c r="E7" s="5">
        <v>0.01</v>
      </c>
      <c r="F7" s="5">
        <v>15.636107927297335</v>
      </c>
      <c r="G7" s="6">
        <v>52403.15476190472</v>
      </c>
      <c r="H7" s="6">
        <v>51131.562248555296</v>
      </c>
      <c r="I7" s="73">
        <f t="shared" si="0"/>
        <v>0.97573442822045842</v>
      </c>
      <c r="J7" s="8">
        <v>41553</v>
      </c>
      <c r="K7" s="9">
        <f t="shared" si="1"/>
        <v>532726.18312077352</v>
      </c>
    </row>
    <row r="8" spans="1:11" ht="13.5" customHeight="1" x14ac:dyDescent="0.25">
      <c r="A8" s="68"/>
      <c r="B8" s="65" t="s">
        <v>9</v>
      </c>
      <c r="C8" s="5">
        <v>17.084373750992267</v>
      </c>
      <c r="D8" s="5">
        <v>174.79</v>
      </c>
      <c r="E8" s="5">
        <v>0.01</v>
      </c>
      <c r="F8" s="5">
        <v>22.437411730895313</v>
      </c>
      <c r="G8" s="6">
        <v>19910.714285714275</v>
      </c>
      <c r="H8" s="6">
        <v>17529.540672669289</v>
      </c>
      <c r="I8" s="73">
        <f t="shared" si="0"/>
        <v>0.88040742391881677</v>
      </c>
      <c r="J8" s="8">
        <v>17420</v>
      </c>
      <c r="K8" s="9">
        <f t="shared" si="1"/>
        <v>262017.86920043352</v>
      </c>
    </row>
    <row r="9" spans="1:11" ht="13.5" customHeight="1" x14ac:dyDescent="0.25">
      <c r="A9" s="68"/>
      <c r="B9" s="65" t="s">
        <v>10</v>
      </c>
      <c r="C9" s="5">
        <v>21.212077656024704</v>
      </c>
      <c r="D9" s="5">
        <v>202.09</v>
      </c>
      <c r="E9" s="5">
        <v>0.1</v>
      </c>
      <c r="F9" s="5">
        <v>24.927644255571096</v>
      </c>
      <c r="G9" s="6">
        <v>62393.571428571428</v>
      </c>
      <c r="H9" s="6">
        <v>62008.550573514076</v>
      </c>
      <c r="I9" s="73">
        <f t="shared" si="0"/>
        <v>0.99382915825714313</v>
      </c>
      <c r="J9" s="8">
        <v>29200</v>
      </c>
      <c r="K9" s="9">
        <f t="shared" si="1"/>
        <v>615570.49342774786</v>
      </c>
    </row>
    <row r="10" spans="1:11" ht="13.5" customHeight="1" x14ac:dyDescent="0.25">
      <c r="A10" s="68"/>
      <c r="B10" s="65" t="s">
        <v>11</v>
      </c>
      <c r="C10" s="5">
        <v>11.273308252892894</v>
      </c>
      <c r="D10" s="5">
        <v>47.38</v>
      </c>
      <c r="E10" s="5">
        <v>0.02</v>
      </c>
      <c r="F10" s="5">
        <v>8.896015869294466</v>
      </c>
      <c r="G10" s="6">
        <v>28547.02380952378</v>
      </c>
      <c r="H10" s="6">
        <v>19860.532838135201</v>
      </c>
      <c r="I10" s="73">
        <f t="shared" si="0"/>
        <v>0.69571290410699083</v>
      </c>
      <c r="J10" s="8">
        <v>24787.38095238095</v>
      </c>
      <c r="K10" s="9">
        <f t="shared" si="1"/>
        <v>194407.08236902661</v>
      </c>
    </row>
    <row r="11" spans="1:11" ht="13.5" customHeight="1" x14ac:dyDescent="0.25">
      <c r="A11" s="68"/>
      <c r="B11" s="65" t="s">
        <v>12</v>
      </c>
      <c r="C11" s="5">
        <v>15.279340408712207</v>
      </c>
      <c r="D11" s="5">
        <v>207.53</v>
      </c>
      <c r="E11" s="5">
        <v>0.1</v>
      </c>
      <c r="F11" s="5">
        <v>20.921451260144103</v>
      </c>
      <c r="G11" s="6">
        <v>9040.4761904761999</v>
      </c>
      <c r="H11" s="6">
        <v>8811.1093187275037</v>
      </c>
      <c r="I11" s="73">
        <f t="shared" si="0"/>
        <v>0.97462889488162963</v>
      </c>
      <c r="J11" s="8">
        <v>13800</v>
      </c>
      <c r="K11" s="9">
        <f t="shared" si="1"/>
        <v>205505.27586747499</v>
      </c>
    </row>
    <row r="12" spans="1:11" ht="13.5" customHeight="1" x14ac:dyDescent="0.25">
      <c r="A12" s="68"/>
      <c r="B12" s="65" t="s">
        <v>13</v>
      </c>
      <c r="C12" s="5">
        <v>16.474201682146965</v>
      </c>
      <c r="D12" s="5">
        <v>138.24</v>
      </c>
      <c r="E12" s="5">
        <v>0.01</v>
      </c>
      <c r="F12" s="5">
        <v>19.958111663361166</v>
      </c>
      <c r="G12" s="6">
        <v>26594.999999999945</v>
      </c>
      <c r="H12" s="6">
        <v>25854.040781536798</v>
      </c>
      <c r="I12" s="73">
        <f t="shared" si="0"/>
        <v>0.97213915328207745</v>
      </c>
      <c r="J12" s="8">
        <v>21555</v>
      </c>
      <c r="K12" s="9">
        <f t="shared" si="1"/>
        <v>345207.99110311677</v>
      </c>
    </row>
    <row r="13" spans="1:11" ht="13.5" customHeight="1" x14ac:dyDescent="0.25">
      <c r="A13" s="68"/>
      <c r="B13" s="65" t="s">
        <v>14</v>
      </c>
      <c r="C13" s="5">
        <v>17.178037735849056</v>
      </c>
      <c r="D13" s="5">
        <v>115.16</v>
      </c>
      <c r="E13" s="5">
        <v>0.01</v>
      </c>
      <c r="F13" s="5">
        <v>21.449022817548773</v>
      </c>
      <c r="G13" s="6">
        <v>25289.999999999982</v>
      </c>
      <c r="H13" s="6">
        <v>21141.482649842303</v>
      </c>
      <c r="I13" s="73">
        <f t="shared" si="0"/>
        <v>0.83596214511041189</v>
      </c>
      <c r="J13" s="8">
        <v>18230</v>
      </c>
      <c r="K13" s="9">
        <f t="shared" si="1"/>
        <v>261786.25047318669</v>
      </c>
    </row>
    <row r="14" spans="1:11" ht="13.5" customHeight="1" x14ac:dyDescent="0.25">
      <c r="A14" s="68"/>
      <c r="B14" s="65" t="s">
        <v>15</v>
      </c>
      <c r="C14" s="5">
        <v>13.06083969465649</v>
      </c>
      <c r="D14" s="5">
        <v>109.33</v>
      </c>
      <c r="E14" s="5">
        <v>0.01</v>
      </c>
      <c r="F14" s="5">
        <v>13.291540982149145</v>
      </c>
      <c r="G14" s="6">
        <v>18342.142857142899</v>
      </c>
      <c r="H14" s="6">
        <v>17798.671957671992</v>
      </c>
      <c r="I14" s="73">
        <f t="shared" si="0"/>
        <v>0.97037037037036999</v>
      </c>
      <c r="J14" s="8">
        <v>19824</v>
      </c>
      <c r="K14" s="9">
        <f t="shared" si="1"/>
        <v>251246.43911111105</v>
      </c>
    </row>
    <row r="15" spans="1:11" ht="13.5" customHeight="1" x14ac:dyDescent="0.25">
      <c r="A15" s="68"/>
      <c r="B15" s="65" t="s">
        <v>16</v>
      </c>
      <c r="C15" s="5">
        <v>11.535242227282634</v>
      </c>
      <c r="D15" s="5">
        <v>79.150000000000006</v>
      </c>
      <c r="E15" s="5">
        <v>0.17</v>
      </c>
      <c r="F15" s="5">
        <v>13.002795506048002</v>
      </c>
      <c r="G15" s="6">
        <v>23972.02380952382</v>
      </c>
      <c r="H15" s="6">
        <v>22068.086186245586</v>
      </c>
      <c r="I15" s="73">
        <f t="shared" si="0"/>
        <v>0.9205766839543259</v>
      </c>
      <c r="J15" s="8">
        <v>20117</v>
      </c>
      <c r="K15" s="9">
        <f t="shared" si="1"/>
        <v>213623.93254350481</v>
      </c>
    </row>
    <row r="16" spans="1:11" ht="13.5" customHeight="1" x14ac:dyDescent="0.25">
      <c r="A16" s="69"/>
      <c r="B16" s="65" t="s">
        <v>17</v>
      </c>
      <c r="C16" s="5">
        <v>23.069545454545459</v>
      </c>
      <c r="D16" s="5">
        <v>138.6</v>
      </c>
      <c r="E16" s="5">
        <v>0.12</v>
      </c>
      <c r="F16" s="5">
        <v>30.328421370622333</v>
      </c>
      <c r="G16" s="6">
        <v>12206.666666666681</v>
      </c>
      <c r="H16" s="6">
        <v>11675.942028985521</v>
      </c>
      <c r="I16" s="73">
        <f t="shared" si="0"/>
        <v>0.95652173913043481</v>
      </c>
      <c r="J16" s="8">
        <v>10448</v>
      </c>
      <c r="K16" s="9">
        <f t="shared" si="1"/>
        <v>230551.01913043484</v>
      </c>
    </row>
    <row r="17" spans="1:11" ht="13.5" customHeight="1" x14ac:dyDescent="0.25">
      <c r="J17" s="70">
        <f>SUM(J4:J16)</f>
        <v>256281.80952380953</v>
      </c>
      <c r="K17" s="13">
        <f>SUM(K4:K16)</f>
        <v>3935974.7581828679</v>
      </c>
    </row>
    <row r="19" spans="1:11" ht="13.5" customHeight="1" x14ac:dyDescent="0.25">
      <c r="A19" s="1"/>
      <c r="B19" s="2"/>
      <c r="C19" s="62" t="s">
        <v>29</v>
      </c>
      <c r="D19" s="63"/>
      <c r="E19" s="63"/>
      <c r="F19" s="63"/>
      <c r="G19" s="63"/>
      <c r="H19" s="64"/>
      <c r="I19" s="10"/>
      <c r="J19" s="60"/>
    </row>
    <row r="20" spans="1:11" ht="35.25" customHeight="1" x14ac:dyDescent="0.25">
      <c r="A20" s="3"/>
      <c r="B20" s="4"/>
      <c r="C20" s="65" t="s">
        <v>0</v>
      </c>
      <c r="D20" s="65" t="s">
        <v>2</v>
      </c>
      <c r="E20" s="65" t="s">
        <v>3</v>
      </c>
      <c r="F20" s="65" t="s">
        <v>18</v>
      </c>
      <c r="G20" s="65" t="s">
        <v>1</v>
      </c>
      <c r="H20" s="65" t="s">
        <v>19</v>
      </c>
      <c r="I20" s="65" t="s">
        <v>42</v>
      </c>
      <c r="J20" s="65" t="s">
        <v>32</v>
      </c>
      <c r="K20" s="66" t="s">
        <v>33</v>
      </c>
    </row>
    <row r="21" spans="1:11" ht="13.5" customHeight="1" x14ac:dyDescent="0.25">
      <c r="A21" s="67" t="s">
        <v>4</v>
      </c>
      <c r="B21" s="65" t="s">
        <v>5</v>
      </c>
      <c r="C21" s="5">
        <v>30.02215670103093</v>
      </c>
      <c r="D21" s="5">
        <v>0.1032</v>
      </c>
      <c r="E21" s="5">
        <v>289.4588</v>
      </c>
      <c r="F21" s="5">
        <v>39.918119295465011</v>
      </c>
      <c r="G21" s="6">
        <v>8321.4285714285543</v>
      </c>
      <c r="H21" s="6">
        <v>7913.5154061624489</v>
      </c>
      <c r="I21" s="73">
        <f>H21/G21</f>
        <v>0.95098039215686281</v>
      </c>
      <c r="J21" s="8">
        <v>6111</v>
      </c>
      <c r="K21" s="9">
        <f>C21*J21*I21</f>
        <v>174471.99765882356</v>
      </c>
    </row>
    <row r="22" spans="1:11" ht="13.5" customHeight="1" x14ac:dyDescent="0.25">
      <c r="A22" s="68"/>
      <c r="B22" s="65" t="s">
        <v>87</v>
      </c>
      <c r="C22" s="5">
        <v>11.516203296703297</v>
      </c>
      <c r="D22" s="5">
        <v>8.6000000000000007E-2</v>
      </c>
      <c r="E22" s="5">
        <v>60.337599999999995</v>
      </c>
      <c r="F22" s="5">
        <v>11.477694704366694</v>
      </c>
      <c r="G22" s="6">
        <v>13295.238095238055</v>
      </c>
      <c r="H22" s="6">
        <v>12939.750445632762</v>
      </c>
      <c r="I22" s="73">
        <f t="shared" ref="I22:I33" si="2">H22/G22</f>
        <v>0.97326203208556172</v>
      </c>
      <c r="J22" s="8">
        <v>9955</v>
      </c>
      <c r="K22" s="9">
        <f t="shared" ref="K22:K33" si="3">C22*J22*I22</f>
        <v>111578.46147058827</v>
      </c>
    </row>
    <row r="23" spans="1:11" ht="13.5" customHeight="1" x14ac:dyDescent="0.25">
      <c r="A23" s="68"/>
      <c r="B23" s="65" t="s">
        <v>7</v>
      </c>
      <c r="C23" s="5">
        <v>19.214292</v>
      </c>
      <c r="D23" s="5">
        <v>3.44E-2</v>
      </c>
      <c r="E23" s="5">
        <v>116.2118</v>
      </c>
      <c r="F23" s="5">
        <v>17.18705982475635</v>
      </c>
      <c r="G23" s="6">
        <v>40028.095238095237</v>
      </c>
      <c r="H23" s="6">
        <v>37762.353998203107</v>
      </c>
      <c r="I23" s="73">
        <f t="shared" si="2"/>
        <v>0.94339622641509568</v>
      </c>
      <c r="J23" s="8">
        <v>23281.428571428569</v>
      </c>
      <c r="K23" s="9">
        <f t="shared" si="3"/>
        <v>422015.25164959626</v>
      </c>
    </row>
    <row r="24" spans="1:11" ht="13.5" customHeight="1" x14ac:dyDescent="0.25">
      <c r="A24" s="68"/>
      <c r="B24" s="65" t="s">
        <v>8</v>
      </c>
      <c r="C24" s="5">
        <v>11.299740780396123</v>
      </c>
      <c r="D24" s="5">
        <v>8.6E-3</v>
      </c>
      <c r="E24" s="5">
        <v>84.701399999999992</v>
      </c>
      <c r="F24" s="5">
        <v>13.447052817475708</v>
      </c>
      <c r="G24" s="6">
        <v>52403.15476190472</v>
      </c>
      <c r="H24" s="6">
        <v>51131.562248555296</v>
      </c>
      <c r="I24" s="73">
        <f t="shared" si="2"/>
        <v>0.97573442822045842</v>
      </c>
      <c r="J24" s="8">
        <v>41553</v>
      </c>
      <c r="K24" s="9">
        <f t="shared" si="3"/>
        <v>458144.51748386526</v>
      </c>
    </row>
    <row r="25" spans="1:11" ht="13.5" customHeight="1" x14ac:dyDescent="0.25">
      <c r="A25" s="68"/>
      <c r="B25" s="65" t="s">
        <v>9</v>
      </c>
      <c r="C25" s="5">
        <v>14.692561425853347</v>
      </c>
      <c r="D25" s="5">
        <v>8.6E-3</v>
      </c>
      <c r="E25" s="5">
        <v>150.3194</v>
      </c>
      <c r="F25" s="5">
        <v>19.296174088569966</v>
      </c>
      <c r="G25" s="6">
        <v>19910.714285714275</v>
      </c>
      <c r="H25" s="6">
        <v>17529.540672669289</v>
      </c>
      <c r="I25" s="73">
        <f t="shared" si="2"/>
        <v>0.88040742391881677</v>
      </c>
      <c r="J25" s="8">
        <v>17420</v>
      </c>
      <c r="K25" s="9">
        <f t="shared" si="3"/>
        <v>225335.36751237279</v>
      </c>
    </row>
    <row r="26" spans="1:11" ht="13.5" customHeight="1" x14ac:dyDescent="0.25">
      <c r="A26" s="68"/>
      <c r="B26" s="65" t="s">
        <v>10</v>
      </c>
      <c r="C26" s="5">
        <v>18.242386784181242</v>
      </c>
      <c r="D26" s="5">
        <v>8.6000000000000007E-2</v>
      </c>
      <c r="E26" s="5">
        <v>173.79740000000001</v>
      </c>
      <c r="F26" s="5">
        <v>21.437774059791135</v>
      </c>
      <c r="G26" s="6">
        <v>62393.571428571428</v>
      </c>
      <c r="H26" s="6">
        <v>62008.550573514076</v>
      </c>
      <c r="I26" s="73">
        <f t="shared" si="2"/>
        <v>0.99382915825714313</v>
      </c>
      <c r="J26" s="8">
        <v>29200</v>
      </c>
      <c r="K26" s="9">
        <f t="shared" si="3"/>
        <v>529390.62434786302</v>
      </c>
    </row>
    <row r="27" spans="1:11" ht="13.5" customHeight="1" x14ac:dyDescent="0.25">
      <c r="A27" s="68"/>
      <c r="B27" s="65" t="s">
        <v>11</v>
      </c>
      <c r="C27" s="5">
        <v>9.6950450974878848</v>
      </c>
      <c r="D27" s="5">
        <v>1.72E-2</v>
      </c>
      <c r="E27" s="5">
        <v>40.7468</v>
      </c>
      <c r="F27" s="5">
        <v>7.6505736475932382</v>
      </c>
      <c r="G27" s="6">
        <v>28547.02380952378</v>
      </c>
      <c r="H27" s="6">
        <v>19860.532838135201</v>
      </c>
      <c r="I27" s="73">
        <f t="shared" si="2"/>
        <v>0.69571290410699083</v>
      </c>
      <c r="J27" s="8">
        <v>24787.38095238095</v>
      </c>
      <c r="K27" s="9">
        <f t="shared" si="3"/>
        <v>167190.09083736283</v>
      </c>
    </row>
    <row r="28" spans="1:11" ht="13.5" customHeight="1" x14ac:dyDescent="0.25">
      <c r="A28" s="68"/>
      <c r="B28" s="65" t="s">
        <v>12</v>
      </c>
      <c r="C28" s="5">
        <v>13.140232751492494</v>
      </c>
      <c r="D28" s="5">
        <v>8.6000000000000007E-2</v>
      </c>
      <c r="E28" s="5">
        <v>178.47579999999999</v>
      </c>
      <c r="F28" s="5">
        <v>17.992448083723929</v>
      </c>
      <c r="G28" s="6">
        <v>9040.4761904761999</v>
      </c>
      <c r="H28" s="6">
        <v>8811.1093187275037</v>
      </c>
      <c r="I28" s="73">
        <f t="shared" si="2"/>
        <v>0.97462889488162963</v>
      </c>
      <c r="J28" s="8">
        <v>13800</v>
      </c>
      <c r="K28" s="9">
        <f t="shared" si="3"/>
        <v>176734.53724602846</v>
      </c>
    </row>
    <row r="29" spans="1:11" ht="13.5" customHeight="1" x14ac:dyDescent="0.25">
      <c r="A29" s="68"/>
      <c r="B29" s="65" t="s">
        <v>13</v>
      </c>
      <c r="C29" s="5">
        <v>14.167813446646393</v>
      </c>
      <c r="D29" s="5">
        <v>8.6E-3</v>
      </c>
      <c r="E29" s="5">
        <v>118.88640000000001</v>
      </c>
      <c r="F29" s="5">
        <v>17.163976030490602</v>
      </c>
      <c r="G29" s="6">
        <v>26594.999999999945</v>
      </c>
      <c r="H29" s="6">
        <v>25854.040781536798</v>
      </c>
      <c r="I29" s="73">
        <f t="shared" si="2"/>
        <v>0.97213915328207745</v>
      </c>
      <c r="J29" s="8">
        <v>21555</v>
      </c>
      <c r="K29" s="9">
        <f t="shared" si="3"/>
        <v>296878.87234868045</v>
      </c>
    </row>
    <row r="30" spans="1:11" ht="13.5" customHeight="1" x14ac:dyDescent="0.25">
      <c r="A30" s="68"/>
      <c r="B30" s="65" t="s">
        <v>14</v>
      </c>
      <c r="C30" s="5">
        <v>14.773112452830194</v>
      </c>
      <c r="D30" s="5">
        <v>8.6E-3</v>
      </c>
      <c r="E30" s="5">
        <v>99.037599999999998</v>
      </c>
      <c r="F30" s="5">
        <v>18.446159623091951</v>
      </c>
      <c r="G30" s="6">
        <v>25289.999999999982</v>
      </c>
      <c r="H30" s="6">
        <v>21141.482649842303</v>
      </c>
      <c r="I30" s="73">
        <f t="shared" si="2"/>
        <v>0.83596214511041189</v>
      </c>
      <c r="J30" s="8">
        <v>18230</v>
      </c>
      <c r="K30" s="9">
        <f t="shared" si="3"/>
        <v>225136.17540694063</v>
      </c>
    </row>
    <row r="31" spans="1:11" ht="13.5" customHeight="1" x14ac:dyDescent="0.25">
      <c r="A31" s="68"/>
      <c r="B31" s="65" t="s">
        <v>15</v>
      </c>
      <c r="C31" s="5">
        <v>11.232322137404573</v>
      </c>
      <c r="D31" s="5">
        <v>8.6E-3</v>
      </c>
      <c r="E31" s="5">
        <v>94.023799999999994</v>
      </c>
      <c r="F31" s="5">
        <v>11.430725244648265</v>
      </c>
      <c r="G31" s="6">
        <v>18342.142857142899</v>
      </c>
      <c r="H31" s="6">
        <v>17798.671957671992</v>
      </c>
      <c r="I31" s="73">
        <f t="shared" si="2"/>
        <v>0.97037037037036999</v>
      </c>
      <c r="J31" s="8">
        <v>19824</v>
      </c>
      <c r="K31" s="9">
        <f t="shared" si="3"/>
        <v>216071.93763555534</v>
      </c>
    </row>
    <row r="32" spans="1:11" ht="13.5" customHeight="1" x14ac:dyDescent="0.25">
      <c r="A32" s="68"/>
      <c r="B32" s="65" t="s">
        <v>16</v>
      </c>
      <c r="C32" s="5">
        <v>9.9203083154630605</v>
      </c>
      <c r="D32" s="5">
        <v>0.1462</v>
      </c>
      <c r="E32" s="5">
        <v>68.069000000000003</v>
      </c>
      <c r="F32" s="5">
        <v>11.18240413520128</v>
      </c>
      <c r="G32" s="6">
        <v>23972.02380952382</v>
      </c>
      <c r="H32" s="6">
        <v>22068.086186245586</v>
      </c>
      <c r="I32" s="73">
        <f t="shared" si="2"/>
        <v>0.9205766839543259</v>
      </c>
      <c r="J32" s="8">
        <v>20117</v>
      </c>
      <c r="K32" s="9">
        <f t="shared" si="3"/>
        <v>183716.58198741404</v>
      </c>
    </row>
    <row r="33" spans="1:11" ht="13.5" customHeight="1" x14ac:dyDescent="0.25">
      <c r="A33" s="69"/>
      <c r="B33" s="65" t="s">
        <v>17</v>
      </c>
      <c r="C33" s="5">
        <v>19.839809090909096</v>
      </c>
      <c r="D33" s="5">
        <v>0.1032</v>
      </c>
      <c r="E33" s="5">
        <v>119.196</v>
      </c>
      <c r="F33" s="5">
        <v>26.082442378735205</v>
      </c>
      <c r="G33" s="6">
        <v>12206.666666666681</v>
      </c>
      <c r="H33" s="6">
        <v>11675.942028985521</v>
      </c>
      <c r="I33" s="73">
        <f t="shared" si="2"/>
        <v>0.95652173913043481</v>
      </c>
      <c r="J33" s="8">
        <v>10448</v>
      </c>
      <c r="K33" s="9">
        <f t="shared" si="3"/>
        <v>198273.87645217395</v>
      </c>
    </row>
    <row r="34" spans="1:11" ht="13.5" customHeight="1" x14ac:dyDescent="0.25">
      <c r="J34" s="70">
        <f>SUM(J21:J33)</f>
        <v>256281.80952380953</v>
      </c>
      <c r="K34" s="13">
        <f>SUM(K21:K33)</f>
        <v>3384938.2920372654</v>
      </c>
    </row>
    <row r="36" spans="1:11" ht="61.5" customHeight="1" x14ac:dyDescent="0.25"/>
  </sheetData>
  <mergeCells count="6">
    <mergeCell ref="A21:A33"/>
    <mergeCell ref="A2:B3"/>
    <mergeCell ref="C2:H2"/>
    <mergeCell ref="A4:A16"/>
    <mergeCell ref="A19:B20"/>
    <mergeCell ref="C19:H1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7"/>
  <sheetViews>
    <sheetView tabSelected="1" topLeftCell="Z171" zoomScale="40" zoomScaleNormal="40" workbookViewId="0">
      <selection activeCell="AP237" sqref="AP237"/>
    </sheetView>
  </sheetViews>
  <sheetFormatPr baseColWidth="10" defaultRowHeight="12.75" x14ac:dyDescent="0.25"/>
  <cols>
    <col min="1" max="1" width="25.7109375" style="12" customWidth="1"/>
    <col min="2" max="9" width="11.42578125" style="12"/>
    <col min="10" max="10" width="13.85546875" style="12" bestFit="1" customWidth="1"/>
    <col min="11" max="11" width="15" style="12" customWidth="1"/>
    <col min="12" max="13" width="20.85546875" style="12" customWidth="1"/>
    <col min="14" max="14" width="15.7109375" style="12" bestFit="1" customWidth="1"/>
    <col min="15" max="15" width="13.85546875" style="50" bestFit="1" customWidth="1"/>
    <col min="16" max="16" width="31" style="50" customWidth="1"/>
    <col min="17" max="17" width="21.140625" style="12" bestFit="1" customWidth="1"/>
    <col min="18" max="19" width="16.85546875" style="12" bestFit="1" customWidth="1"/>
    <col min="20" max="20" width="16.7109375" style="12" bestFit="1" customWidth="1"/>
    <col min="21" max="21" width="18.140625" style="12" bestFit="1" customWidth="1"/>
    <col min="22" max="22" width="12.42578125" style="12" bestFit="1" customWidth="1"/>
    <col min="23" max="23" width="20.140625" style="12" customWidth="1"/>
    <col min="24" max="24" width="17.7109375" style="12" bestFit="1" customWidth="1"/>
    <col min="25" max="25" width="20.5703125" style="12" customWidth="1"/>
    <col min="26" max="26" width="33.5703125" style="12" customWidth="1"/>
    <col min="27" max="27" width="14.42578125" style="12" bestFit="1" customWidth="1"/>
    <col min="28" max="29" width="16.85546875" style="12" bestFit="1" customWidth="1"/>
    <col min="30" max="30" width="19.140625" style="12" customWidth="1"/>
    <col min="31" max="31" width="21.7109375" style="12" bestFit="1" customWidth="1"/>
    <col min="32" max="33" width="14.85546875" style="12" bestFit="1" customWidth="1"/>
    <col min="34" max="34" width="18.42578125" style="12" customWidth="1"/>
    <col min="35" max="35" width="24" style="12" bestFit="1" customWidth="1"/>
    <col min="36" max="36" width="14.28515625" style="12" customWidth="1"/>
    <col min="37" max="37" width="11.42578125" style="12"/>
    <col min="38" max="38" width="37.28515625" style="12" customWidth="1"/>
    <col min="39" max="39" width="25.5703125" style="12" customWidth="1"/>
    <col min="40" max="40" width="21.140625" style="12" customWidth="1"/>
    <col min="41" max="41" width="19.5703125" style="12" customWidth="1"/>
    <col min="42" max="42" width="18.85546875" style="12" bestFit="1" customWidth="1"/>
    <col min="43" max="43" width="13.42578125" style="12" customWidth="1"/>
    <col min="44" max="44" width="13.5703125" style="12" customWidth="1"/>
    <col min="45" max="45" width="13.5703125" style="12" bestFit="1" customWidth="1"/>
    <col min="46" max="46" width="14.28515625" style="12" customWidth="1"/>
    <col min="47" max="16384" width="11.42578125" style="12"/>
  </cols>
  <sheetData>
    <row r="1" spans="1:46" ht="66.75" customHeight="1" x14ac:dyDescent="0.25"/>
    <row r="2" spans="1:46" ht="20.25" customHeight="1" x14ac:dyDescent="0.25">
      <c r="A2" s="5"/>
      <c r="B2" s="62" t="s">
        <v>59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P2" s="62" t="s">
        <v>64</v>
      </c>
      <c r="Q2" s="63"/>
      <c r="R2" s="63"/>
      <c r="S2" s="63"/>
      <c r="T2" s="63"/>
      <c r="U2" s="63"/>
      <c r="V2" s="63"/>
      <c r="W2" s="63"/>
      <c r="Z2" s="62" t="s">
        <v>84</v>
      </c>
      <c r="AA2" s="63"/>
      <c r="AB2" s="63"/>
      <c r="AC2" s="63"/>
      <c r="AD2" s="63"/>
      <c r="AE2" s="63"/>
      <c r="AF2" s="63"/>
      <c r="AG2" s="63"/>
      <c r="AH2" s="63"/>
      <c r="AI2" s="64"/>
      <c r="AM2" s="62" t="s">
        <v>67</v>
      </c>
      <c r="AN2" s="63"/>
      <c r="AO2" s="63"/>
      <c r="AP2" s="63"/>
      <c r="AQ2" s="63"/>
      <c r="AR2" s="63"/>
      <c r="AS2" s="63"/>
      <c r="AT2" s="64"/>
    </row>
    <row r="3" spans="1:46" s="25" customFormat="1" ht="76.5" customHeight="1" x14ac:dyDescent="0.25">
      <c r="A3" s="65" t="s">
        <v>60</v>
      </c>
      <c r="B3" s="65" t="s">
        <v>0</v>
      </c>
      <c r="C3" s="65" t="s">
        <v>2</v>
      </c>
      <c r="D3" s="65" t="s">
        <v>3</v>
      </c>
      <c r="E3" s="65" t="s">
        <v>18</v>
      </c>
      <c r="F3" s="65" t="s">
        <v>1</v>
      </c>
      <c r="G3" s="65" t="s">
        <v>19</v>
      </c>
      <c r="H3" s="65" t="s">
        <v>43</v>
      </c>
      <c r="I3" s="65" t="s">
        <v>34</v>
      </c>
      <c r="J3" s="66" t="s">
        <v>44</v>
      </c>
      <c r="K3" s="88" t="s">
        <v>57</v>
      </c>
      <c r="L3" s="89" t="s">
        <v>52</v>
      </c>
      <c r="M3" s="91" t="s">
        <v>61</v>
      </c>
      <c r="N3" s="92" t="s">
        <v>45</v>
      </c>
      <c r="P3" s="65" t="s">
        <v>4</v>
      </c>
      <c r="Q3" s="65" t="s">
        <v>35</v>
      </c>
      <c r="R3" s="65" t="s">
        <v>36</v>
      </c>
      <c r="S3" s="65" t="s">
        <v>37</v>
      </c>
      <c r="T3" s="65" t="s">
        <v>41</v>
      </c>
      <c r="U3" s="65" t="s">
        <v>38</v>
      </c>
      <c r="V3" s="65" t="s">
        <v>39</v>
      </c>
      <c r="W3" s="26" t="s">
        <v>63</v>
      </c>
      <c r="X3" s="27" t="s">
        <v>58</v>
      </c>
      <c r="Z3" s="65" t="s">
        <v>4</v>
      </c>
      <c r="AA3" s="65" t="s">
        <v>35</v>
      </c>
      <c r="AB3" s="65" t="s">
        <v>36</v>
      </c>
      <c r="AC3" s="65" t="s">
        <v>37</v>
      </c>
      <c r="AD3" s="65" t="s">
        <v>41</v>
      </c>
      <c r="AE3" s="65" t="s">
        <v>38</v>
      </c>
      <c r="AF3" s="65" t="s">
        <v>39</v>
      </c>
      <c r="AG3" s="26" t="s">
        <v>85</v>
      </c>
      <c r="AH3" s="97" t="s">
        <v>72</v>
      </c>
      <c r="AI3" s="88" t="s">
        <v>58</v>
      </c>
      <c r="AJ3" s="31" t="s">
        <v>45</v>
      </c>
      <c r="AK3" s="29"/>
      <c r="AL3" s="30"/>
      <c r="AM3" s="65" t="s">
        <v>4</v>
      </c>
      <c r="AN3" s="65" t="s">
        <v>48</v>
      </c>
      <c r="AO3" s="65" t="s">
        <v>47</v>
      </c>
      <c r="AP3" s="65" t="s">
        <v>46</v>
      </c>
      <c r="AQ3" s="65" t="s">
        <v>49</v>
      </c>
      <c r="AR3" s="28" t="s">
        <v>69</v>
      </c>
      <c r="AS3" s="98" t="s">
        <v>68</v>
      </c>
      <c r="AT3" s="31" t="s">
        <v>45</v>
      </c>
    </row>
    <row r="4" spans="1:46" ht="20.25" customHeight="1" x14ac:dyDescent="0.25">
      <c r="A4" s="65" t="s">
        <v>5</v>
      </c>
      <c r="B4" s="5">
        <v>842.13541666666663</v>
      </c>
      <c r="C4" s="5">
        <v>400</v>
      </c>
      <c r="D4" s="5">
        <v>1300</v>
      </c>
      <c r="E4" s="5">
        <v>235.07762376611737</v>
      </c>
      <c r="F4" s="6">
        <v>8321.4285714285543</v>
      </c>
      <c r="G4" s="6">
        <v>1957.9831932773118</v>
      </c>
      <c r="H4" s="6">
        <v>6111</v>
      </c>
      <c r="I4" s="84">
        <f>G4/F4</f>
        <v>0.2352941176470594</v>
      </c>
      <c r="J4" s="86">
        <f>B4*I4*H4</f>
        <v>1210891.6544117676</v>
      </c>
      <c r="K4" s="85">
        <f>((J4*12/365)/(H4*I4)/4.2)</f>
        <v>6.5920580560991509</v>
      </c>
      <c r="L4" s="87">
        <f>J4*3.6</f>
        <v>4359209.955882364</v>
      </c>
      <c r="M4" s="90">
        <f>((L4*12/365)/H4/4.2)</f>
        <v>5.5838609416369431</v>
      </c>
      <c r="N4" s="94">
        <f>J4/$J$17</f>
        <v>1.887079173845576E-2</v>
      </c>
      <c r="P4" s="65" t="s">
        <v>5</v>
      </c>
      <c r="Q4" s="6">
        <f>Iluminación!K22+Iluminación!W22+Iluminación!AJ22</f>
        <v>170858.09604705888</v>
      </c>
      <c r="R4" s="6">
        <f>Refrigeración!K21</f>
        <v>167711.00294117659</v>
      </c>
      <c r="S4" s="6">
        <f>Ambiente!K21</f>
        <v>0</v>
      </c>
      <c r="T4" s="6">
        <f>Calefacción!K21</f>
        <v>0</v>
      </c>
      <c r="U4" s="6">
        <f>Estufas!K21+Gas!K21+Carbón!K21+Leña!J21+Hornos!K21</f>
        <v>5446177.3402518788</v>
      </c>
      <c r="V4" s="6">
        <f>Aparatos!K21</f>
        <v>174471.99765882356</v>
      </c>
      <c r="W4" s="86">
        <f>SUM(Q4:V4)</f>
        <v>5959218.4368989384</v>
      </c>
      <c r="X4" s="85">
        <f t="shared" ref="X4:X17" si="0">((W4*12/365)/H4/4.2)</f>
        <v>7.6333664607231162</v>
      </c>
      <c r="Z4" s="65" t="s">
        <v>5</v>
      </c>
      <c r="AA4" s="6">
        <f>Iluminación!K4+Iluminación!W4+Iluminación!AJ4</f>
        <v>164136.06794117665</v>
      </c>
      <c r="AB4" s="6">
        <f>Refrigeración!K4</f>
        <v>195012.79411764734</v>
      </c>
      <c r="AC4" s="6">
        <f>Ambiente!K4</f>
        <v>0</v>
      </c>
      <c r="AD4" s="6">
        <f>Calefacción!K4</f>
        <v>0</v>
      </c>
      <c r="AE4" s="6">
        <f>Estufas!K4+Hornos!K4</f>
        <v>566.76529411764841</v>
      </c>
      <c r="AF4" s="6">
        <f>Aparatos!K4</f>
        <v>202874.41588235291</v>
      </c>
      <c r="AG4" s="86">
        <f>SUM(AA4:AF4)</f>
        <v>562590.04323529452</v>
      </c>
      <c r="AH4" s="42">
        <f t="shared" ref="AH4:AH17" si="1">AG4/H4</f>
        <v>92.061862745098111</v>
      </c>
      <c r="AI4" s="51">
        <f t="shared" ref="AI4:AI17" si="2">((AG4*12/365)/H4/4.2)</f>
        <v>0.72064080426691268</v>
      </c>
      <c r="AJ4" s="93">
        <f t="shared" ref="AJ4:AJ16" si="3">AG4/$AG$17</f>
        <v>3.8151838527336453E-2</v>
      </c>
      <c r="AK4" s="45"/>
      <c r="AM4" s="65" t="s">
        <v>5</v>
      </c>
      <c r="AN4" s="6">
        <f t="shared" ref="AN4:AN16" si="4">AG4*0.86</f>
        <v>483827.43718235329</v>
      </c>
      <c r="AO4" s="6">
        <f t="shared" ref="AO4:AO16" si="5">L4</f>
        <v>4359209.955882364</v>
      </c>
      <c r="AP4" s="6">
        <f>Gas!K21</f>
        <v>1086479.9662165744</v>
      </c>
      <c r="AQ4" s="6">
        <f>Carbón!K21</f>
        <v>0</v>
      </c>
      <c r="AR4" s="32">
        <f>SUM(AN4:AQ4)</f>
        <v>5929517.3592812913</v>
      </c>
      <c r="AS4" s="33">
        <f t="shared" ref="AS4:AS17" si="6">((AR4*12/365)/H4/4.2)</f>
        <v>7.5953213358238427</v>
      </c>
      <c r="AT4" s="93">
        <f t="shared" ref="AT4:AT16" si="7">AR4/$AR$17</f>
        <v>2.2321297603129328E-2</v>
      </c>
    </row>
    <row r="5" spans="1:46" ht="20.25" customHeight="1" x14ac:dyDescent="0.25">
      <c r="A5" s="65" t="s">
        <v>87</v>
      </c>
      <c r="B5" s="5">
        <v>537.17345070422539</v>
      </c>
      <c r="C5" s="5">
        <v>60</v>
      </c>
      <c r="D5" s="5">
        <v>1560</v>
      </c>
      <c r="E5" s="5">
        <v>304.68977376495741</v>
      </c>
      <c r="F5" s="6">
        <v>13295.238095238055</v>
      </c>
      <c r="G5" s="6">
        <v>10095.849248790419</v>
      </c>
      <c r="H5" s="6">
        <v>9955</v>
      </c>
      <c r="I5" s="84">
        <f t="shared" ref="I5:I16" si="8">G5/F5</f>
        <v>0.75935828877005529</v>
      </c>
      <c r="J5" s="86">
        <f t="shared" ref="J5:J16" si="9">B5*I5*H5</f>
        <v>4060715.3029411864</v>
      </c>
      <c r="K5" s="85">
        <f t="shared" ref="K5:K16" si="10">((J5*12/365)/(H5*I5)/4.2)</f>
        <v>4.2048802403461867</v>
      </c>
      <c r="L5" s="87">
        <f t="shared" ref="L5:L15" si="11">J5*3.6</f>
        <v>14618575.090588272</v>
      </c>
      <c r="M5" s="90">
        <f t="shared" ref="M5:M16" si="12">((L5*12/365)/H5/4.2)</f>
        <v>11.494838389652278</v>
      </c>
      <c r="N5" s="94">
        <f t="shared" ref="N5:N16" si="13">J5/$J$17</f>
        <v>6.3283046432579926E-2</v>
      </c>
      <c r="P5" s="65" t="s">
        <v>87</v>
      </c>
      <c r="Q5" s="6">
        <f>Iluminación!K23+Iluminación!W23+Iluminación!AJ23</f>
        <v>158620.14959411765</v>
      </c>
      <c r="R5" s="6">
        <f>Refrigeración!K22</f>
        <v>214091.10141176565</v>
      </c>
      <c r="S5" s="6">
        <f>Ambiente!K22</f>
        <v>0</v>
      </c>
      <c r="T5" s="6">
        <f>Calefacción!K22</f>
        <v>11331.132352941204</v>
      </c>
      <c r="U5" s="6">
        <f>Estufas!K22+Gas!K22+Carbón!K22+Leña!J22+Hornos!K22</f>
        <v>14934136.379129654</v>
      </c>
      <c r="V5" s="6">
        <f>Aparatos!K22</f>
        <v>111578.46147058827</v>
      </c>
      <c r="W5" s="86">
        <f t="shared" ref="W5:W16" si="14">SUM(Q5:V5)</f>
        <v>15429757.223959068</v>
      </c>
      <c r="X5" s="85">
        <f t="shared" si="0"/>
        <v>12.132684928722552</v>
      </c>
      <c r="Z5" s="65" t="s">
        <v>87</v>
      </c>
      <c r="AA5" s="6">
        <f>Iluminación!K5+Iluminación!W5+Iluminación!AJ5</f>
        <v>168838.39705882364</v>
      </c>
      <c r="AB5" s="6">
        <f>Refrigeración!K5</f>
        <v>248943.14117647172</v>
      </c>
      <c r="AC5" s="6">
        <f>Ambiente!K5</f>
        <v>0</v>
      </c>
      <c r="AD5" s="6">
        <f>Calefacción!K5</f>
        <v>13175.73529411768</v>
      </c>
      <c r="AE5" s="6">
        <f>Estufas!K5+Hornos!K5</f>
        <v>480.71470588235422</v>
      </c>
      <c r="AF5" s="6">
        <f>Aparatos!K5</f>
        <v>129742.39705882366</v>
      </c>
      <c r="AG5" s="86">
        <f>SUM(AA5:AF5)</f>
        <v>561180.38529411901</v>
      </c>
      <c r="AH5" s="42">
        <f t="shared" si="1"/>
        <v>56.371711229946662</v>
      </c>
      <c r="AI5" s="52">
        <f t="shared" si="2"/>
        <v>0.44126584133030655</v>
      </c>
      <c r="AJ5" s="93">
        <f t="shared" si="3"/>
        <v>3.8056243088353515E-2</v>
      </c>
      <c r="AK5" s="45"/>
      <c r="AM5" s="65" t="s">
        <v>87</v>
      </c>
      <c r="AN5" s="6">
        <f t="shared" si="4"/>
        <v>482615.13135294232</v>
      </c>
      <c r="AO5" s="6">
        <f t="shared" si="5"/>
        <v>14618575.090588272</v>
      </c>
      <c r="AP5" s="6">
        <f>Gas!K22</f>
        <v>315148.83212961827</v>
      </c>
      <c r="AQ5" s="6">
        <f>Carbón!K22</f>
        <v>0</v>
      </c>
      <c r="AR5" s="32">
        <f t="shared" ref="AR5:AR17" si="15">SUM(AN5:AQ5)</f>
        <v>15416339.054070832</v>
      </c>
      <c r="AS5" s="34">
        <f t="shared" si="6"/>
        <v>12.122133989701863</v>
      </c>
      <c r="AT5" s="93">
        <f t="shared" si="7"/>
        <v>5.8033845105121634E-2</v>
      </c>
    </row>
    <row r="6" spans="1:46" ht="20.25" customHeight="1" x14ac:dyDescent="0.25">
      <c r="A6" s="65" t="s">
        <v>7</v>
      </c>
      <c r="B6" s="5">
        <v>444.36885245901647</v>
      </c>
      <c r="C6" s="5">
        <v>90</v>
      </c>
      <c r="D6" s="5">
        <v>1350</v>
      </c>
      <c r="E6" s="5">
        <v>243.46672659971892</v>
      </c>
      <c r="F6" s="6">
        <v>40028.095238095237</v>
      </c>
      <c r="G6" s="6">
        <v>7678.345312967991</v>
      </c>
      <c r="H6" s="6">
        <v>23281.428571428569</v>
      </c>
      <c r="I6" s="84">
        <f t="shared" si="8"/>
        <v>0.19182389937107011</v>
      </c>
      <c r="J6" s="86">
        <f t="shared" si="9"/>
        <v>1984522.1495956969</v>
      </c>
      <c r="K6" s="85">
        <f t="shared" si="10"/>
        <v>3.4784254595617727</v>
      </c>
      <c r="L6" s="87">
        <f t="shared" si="11"/>
        <v>7144279.7385445088</v>
      </c>
      <c r="M6" s="90">
        <f t="shared" si="12"/>
        <v>2.4020824871690847</v>
      </c>
      <c r="N6" s="94">
        <f t="shared" si="13"/>
        <v>3.0927213057360882E-2</v>
      </c>
      <c r="P6" s="65" t="s">
        <v>7</v>
      </c>
      <c r="Q6" s="6">
        <f>Iluminación!K24+Iluminación!W24+Iluminación!AJ24</f>
        <v>532198.16643369384</v>
      </c>
      <c r="R6" s="6">
        <f>Refrigeración!K23</f>
        <v>700506.5581132106</v>
      </c>
      <c r="S6" s="6">
        <f>Ambiente!K23</f>
        <v>28673.056010781813</v>
      </c>
      <c r="T6" s="6">
        <f>Calefacción!K23</f>
        <v>0</v>
      </c>
      <c r="U6" s="6">
        <f>Estufas!K23+Gas!K23+Carbón!K23+Leña!J23+Hornos!K23</f>
        <v>10117592.632131057</v>
      </c>
      <c r="V6" s="6">
        <f>Aparatos!K23</f>
        <v>422015.25164959626</v>
      </c>
      <c r="W6" s="86">
        <f t="shared" si="14"/>
        <v>11800985.664338339</v>
      </c>
      <c r="X6" s="85">
        <f t="shared" si="0"/>
        <v>3.9677815025501264</v>
      </c>
      <c r="Z6" s="65" t="s">
        <v>7</v>
      </c>
      <c r="AA6" s="6">
        <f>Iluminación!K6+Iluminación!W6+Iluminación!AJ6</f>
        <v>510637.13697215001</v>
      </c>
      <c r="AB6" s="6">
        <f>Refrigeración!K6</f>
        <v>814542.5094339659</v>
      </c>
      <c r="AC6" s="6">
        <f>Ambiente!K6</f>
        <v>33340.762803234655</v>
      </c>
      <c r="AD6" s="6">
        <f>Calefacción!K6</f>
        <v>0</v>
      </c>
      <c r="AE6" s="6">
        <f>Estufas!K6+Hornos!K6</f>
        <v>239854.72149595784</v>
      </c>
      <c r="AF6" s="6">
        <f>Aparatos!K6</f>
        <v>490715.40889487957</v>
      </c>
      <c r="AG6" s="86">
        <f>SUM(AA6:AF6)</f>
        <v>2089090.5396001879</v>
      </c>
      <c r="AH6" s="42">
        <f t="shared" si="1"/>
        <v>89.732059748428043</v>
      </c>
      <c r="AI6" s="52">
        <f t="shared" si="2"/>
        <v>0.70240359881352676</v>
      </c>
      <c r="AJ6" s="93">
        <f t="shared" si="3"/>
        <v>0.14167091276174285</v>
      </c>
      <c r="AK6" s="45"/>
      <c r="AM6" s="65" t="s">
        <v>7</v>
      </c>
      <c r="AN6" s="6">
        <f t="shared" si="4"/>
        <v>1796617.8640561616</v>
      </c>
      <c r="AO6" s="6">
        <f t="shared" si="5"/>
        <v>7144279.7385445088</v>
      </c>
      <c r="AP6" s="6">
        <f>Gas!K23</f>
        <v>2767169.3471161993</v>
      </c>
      <c r="AQ6" s="6">
        <f>Carbón!K23</f>
        <v>0</v>
      </c>
      <c r="AR6" s="32">
        <f t="shared" si="15"/>
        <v>11708066.94971687</v>
      </c>
      <c r="AS6" s="34">
        <f t="shared" si="6"/>
        <v>3.9365399463274184</v>
      </c>
      <c r="AT6" s="93">
        <f t="shared" si="7"/>
        <v>4.4074286473405222E-2</v>
      </c>
    </row>
    <row r="7" spans="1:46" ht="20.25" customHeight="1" x14ac:dyDescent="0.25">
      <c r="A7" s="65" t="s">
        <v>51</v>
      </c>
      <c r="B7" s="5">
        <v>481.63044808637858</v>
      </c>
      <c r="C7" s="5">
        <v>140</v>
      </c>
      <c r="D7" s="5">
        <v>1462.5</v>
      </c>
      <c r="E7" s="5">
        <v>275.98484967527156</v>
      </c>
      <c r="F7" s="6">
        <v>52403.15476190472</v>
      </c>
      <c r="G7" s="6">
        <v>26161.900208470459</v>
      </c>
      <c r="H7" s="6">
        <v>41553</v>
      </c>
      <c r="I7" s="84">
        <f t="shared" si="8"/>
        <v>0.49924284763651777</v>
      </c>
      <c r="J7" s="86">
        <f t="shared" si="9"/>
        <v>9991441.9705502577</v>
      </c>
      <c r="K7" s="85">
        <f t="shared" si="10"/>
        <v>3.7701013548835891</v>
      </c>
      <c r="L7" s="87">
        <f t="shared" si="11"/>
        <v>35969191.093980931</v>
      </c>
      <c r="M7" s="90">
        <f t="shared" si="12"/>
        <v>6.775906090645357</v>
      </c>
      <c r="N7" s="94">
        <f t="shared" si="13"/>
        <v>0.15570874562242554</v>
      </c>
      <c r="P7" s="65" t="s">
        <v>51</v>
      </c>
      <c r="Q7" s="6">
        <f>Iluminación!K25+Iluminación!W25+Iluminación!AJ25</f>
        <v>986636.08414027689</v>
      </c>
      <c r="R7" s="6">
        <f>Refrigeración!K24</f>
        <v>412204.18417940533</v>
      </c>
      <c r="S7" s="6">
        <f>Ambiente!K24</f>
        <v>0</v>
      </c>
      <c r="T7" s="6">
        <f>Calefacción!K24</f>
        <v>137089.05719148484</v>
      </c>
      <c r="U7" s="6">
        <f>Estufas!K24+Gas!K24+Carbón!K24+Leña!J24+Hornos!K24</f>
        <v>39688509.142645791</v>
      </c>
      <c r="V7" s="6">
        <f>Aparatos!K24</f>
        <v>458144.51748386526</v>
      </c>
      <c r="W7" s="86">
        <f t="shared" si="14"/>
        <v>41682582.985640824</v>
      </c>
      <c r="X7" s="85">
        <f t="shared" si="0"/>
        <v>7.8521996001599579</v>
      </c>
      <c r="Z7" s="65" t="s">
        <v>51</v>
      </c>
      <c r="AA7" s="6">
        <f>Iluminación!K7+Iluminación!W7+Iluminación!AJ7</f>
        <v>1006330.4926380665</v>
      </c>
      <c r="AB7" s="6">
        <f>Refrigeración!K7</f>
        <v>479307.19090628537</v>
      </c>
      <c r="AC7" s="6">
        <f>Ambiente!K7</f>
        <v>0</v>
      </c>
      <c r="AD7" s="6">
        <f>Calefacción!K7</f>
        <v>159405.88045521488</v>
      </c>
      <c r="AE7" s="6">
        <f>Estufas!K7+Hornos!K7</f>
        <v>0</v>
      </c>
      <c r="AF7" s="6">
        <f>Aparatos!K7</f>
        <v>532726.18312077352</v>
      </c>
      <c r="AG7" s="86">
        <f>SUM(AA7:AF7)</f>
        <v>2177769.7471203404</v>
      </c>
      <c r="AH7" s="42">
        <f t="shared" si="1"/>
        <v>52.409446902036926</v>
      </c>
      <c r="AI7" s="52">
        <f t="shared" si="2"/>
        <v>0.41025007359715793</v>
      </c>
      <c r="AJ7" s="93">
        <f t="shared" si="3"/>
        <v>0.1476846608661081</v>
      </c>
      <c r="AK7" s="45"/>
      <c r="AM7" s="65" t="s">
        <v>51</v>
      </c>
      <c r="AN7" s="6">
        <f t="shared" si="4"/>
        <v>1872881.9825234928</v>
      </c>
      <c r="AO7" s="6">
        <f t="shared" si="5"/>
        <v>35969191.093980931</v>
      </c>
      <c r="AP7" s="6">
        <f>Gas!K24</f>
        <v>3608464.118966579</v>
      </c>
      <c r="AQ7" s="6">
        <f>Carbón!K24</f>
        <v>110843.41838918329</v>
      </c>
      <c r="AR7" s="32">
        <f t="shared" si="15"/>
        <v>41561380.61386019</v>
      </c>
      <c r="AS7" s="34">
        <f t="shared" si="6"/>
        <v>7.8293673967055284</v>
      </c>
      <c r="AT7" s="93">
        <f t="shared" si="7"/>
        <v>0.15645522042815116</v>
      </c>
    </row>
    <row r="8" spans="1:46" ht="20.25" customHeight="1" x14ac:dyDescent="0.25">
      <c r="A8" s="65" t="s">
        <v>9</v>
      </c>
      <c r="B8" s="5">
        <v>470.45978144680294</v>
      </c>
      <c r="C8" s="5">
        <v>30</v>
      </c>
      <c r="D8" s="5">
        <v>1410</v>
      </c>
      <c r="E8" s="5">
        <v>304.22543411938113</v>
      </c>
      <c r="F8" s="6">
        <v>19910.714285714275</v>
      </c>
      <c r="G8" s="6">
        <v>8962.7606825706207</v>
      </c>
      <c r="H8" s="6">
        <v>17420</v>
      </c>
      <c r="I8" s="84">
        <f t="shared" si="8"/>
        <v>0.4501476217255202</v>
      </c>
      <c r="J8" s="86">
        <f t="shared" si="9"/>
        <v>3689144.0472373986</v>
      </c>
      <c r="K8" s="85">
        <f t="shared" si="10"/>
        <v>3.6826597373526653</v>
      </c>
      <c r="L8" s="87">
        <f t="shared" si="11"/>
        <v>13280918.570054635</v>
      </c>
      <c r="M8" s="90">
        <f t="shared" si="12"/>
        <v>5.9678658806170723</v>
      </c>
      <c r="N8" s="94">
        <f t="shared" si="13"/>
        <v>5.7492401367981706E-2</v>
      </c>
      <c r="P8" s="65" t="s">
        <v>9</v>
      </c>
      <c r="Q8" s="6">
        <f>Iluminación!K26+Iluminación!W26+Iluminación!AJ26</f>
        <v>239688.71411970427</v>
      </c>
      <c r="R8" s="6">
        <f>Refrigeración!K25</f>
        <v>430909.30686653277</v>
      </c>
      <c r="S8" s="6">
        <f>Ambiente!K25</f>
        <v>2002.164435497979</v>
      </c>
      <c r="T8" s="6">
        <f>Calefacción!K25</f>
        <v>1647.9202139878844</v>
      </c>
      <c r="U8" s="6">
        <f>Estufas!K25+Gas!K25+Carbón!K25+Leña!J25+Hornos!K25</f>
        <v>14826802.175645398</v>
      </c>
      <c r="V8" s="6">
        <f>Aparatos!K25</f>
        <v>225335.36751237279</v>
      </c>
      <c r="W8" s="86">
        <f t="shared" si="14"/>
        <v>15726385.648793494</v>
      </c>
      <c r="X8" s="85">
        <f t="shared" si="0"/>
        <v>7.0667521861384754</v>
      </c>
      <c r="Z8" s="65" t="s">
        <v>9</v>
      </c>
      <c r="AA8" s="6">
        <f>Iluminación!K8+Iluminación!W8+Iluminación!AJ8</f>
        <v>235848.76712736956</v>
      </c>
      <c r="AB8" s="6">
        <f>Refrigeración!K8</f>
        <v>501057.33356573572</v>
      </c>
      <c r="AC8" s="6">
        <f>Ambiente!K8</f>
        <v>2328.0981808116035</v>
      </c>
      <c r="AD8" s="6">
        <f>Calefacción!K8</f>
        <v>1916.1862953347493</v>
      </c>
      <c r="AE8" s="6">
        <f>Estufas!K8+Hornos!K8</f>
        <v>1373.2668449899036</v>
      </c>
      <c r="AF8" s="6">
        <f>Aparatos!K8</f>
        <v>262017.86920043352</v>
      </c>
      <c r="AG8" s="86">
        <f t="shared" ref="AG8:AG16" si="16">SUM(AA8:AF8)</f>
        <v>1004541.5212146749</v>
      </c>
      <c r="AH8" s="42">
        <f t="shared" si="1"/>
        <v>57.665988588672498</v>
      </c>
      <c r="AI8" s="52">
        <f t="shared" si="2"/>
        <v>0.45139717094851267</v>
      </c>
      <c r="AJ8" s="93">
        <f t="shared" si="3"/>
        <v>6.8122616765470059E-2</v>
      </c>
      <c r="AK8" s="45"/>
      <c r="AM8" s="65" t="s">
        <v>9</v>
      </c>
      <c r="AN8" s="6">
        <f t="shared" si="4"/>
        <v>863905.70824462047</v>
      </c>
      <c r="AO8" s="6">
        <f t="shared" si="5"/>
        <v>13280918.570054635</v>
      </c>
      <c r="AP8" s="6">
        <f>Gas!K25</f>
        <v>1544702.5961040705</v>
      </c>
      <c r="AQ8" s="6">
        <f>Carbón!K25</f>
        <v>0</v>
      </c>
      <c r="AR8" s="32">
        <f t="shared" si="15"/>
        <v>15689526.874403326</v>
      </c>
      <c r="AS8" s="34">
        <f t="shared" si="6"/>
        <v>7.0501894596279433</v>
      </c>
      <c r="AT8" s="93">
        <f t="shared" si="7"/>
        <v>5.9062243585083406E-2</v>
      </c>
    </row>
    <row r="9" spans="1:46" ht="20.25" customHeight="1" x14ac:dyDescent="0.25">
      <c r="A9" s="65" t="s">
        <v>10</v>
      </c>
      <c r="B9" s="5">
        <v>627.33693183183732</v>
      </c>
      <c r="C9" s="5">
        <v>150</v>
      </c>
      <c r="D9" s="5">
        <v>1440</v>
      </c>
      <c r="E9" s="5">
        <v>335.68617418932121</v>
      </c>
      <c r="F9" s="6">
        <v>62393.571428571428</v>
      </c>
      <c r="G9" s="6">
        <v>25617.524595366544</v>
      </c>
      <c r="H9" s="6">
        <v>29200</v>
      </c>
      <c r="I9" s="84">
        <f t="shared" si="8"/>
        <v>0.41057955184844092</v>
      </c>
      <c r="J9" s="86">
        <f t="shared" si="9"/>
        <v>7521094.1168211587</v>
      </c>
      <c r="K9" s="85">
        <f t="shared" si="10"/>
        <v>4.9106609145349305</v>
      </c>
      <c r="L9" s="87">
        <f t="shared" si="11"/>
        <v>27075938.820556171</v>
      </c>
      <c r="M9" s="90">
        <f t="shared" si="12"/>
        <v>7.2583810472498653</v>
      </c>
      <c r="N9" s="94">
        <f t="shared" si="13"/>
        <v>0.11721032200259389</v>
      </c>
      <c r="P9" s="65" t="s">
        <v>10</v>
      </c>
      <c r="Q9" s="6">
        <f>Iluminación!K27+Iluminación!W27+Iluminación!AJ27</f>
        <v>680780.30000423326</v>
      </c>
      <c r="R9" s="6">
        <f>Refrigeración!K26</f>
        <v>404448.46975222323</v>
      </c>
      <c r="S9" s="6">
        <f>Ambiente!K26</f>
        <v>0</v>
      </c>
      <c r="T9" s="6">
        <f>Calefacción!K26</f>
        <v>42669.487699997844</v>
      </c>
      <c r="U9" s="6">
        <f>Estufas!K26+Gas!K26+Carbón!K26+Leña!J26+Hornos!K26</f>
        <v>30021000.9376509</v>
      </c>
      <c r="V9" s="6">
        <f>Aparatos!K26</f>
        <v>529390.62434786302</v>
      </c>
      <c r="W9" s="86">
        <f t="shared" si="14"/>
        <v>31678289.819455218</v>
      </c>
      <c r="X9" s="85">
        <f t="shared" si="0"/>
        <v>8.492156078453533</v>
      </c>
      <c r="Z9" s="65" t="s">
        <v>10</v>
      </c>
      <c r="AA9" s="6">
        <f>Iluminación!K9+Iluminación!W9+Iluminación!AJ9</f>
        <v>660213.92602368828</v>
      </c>
      <c r="AB9" s="6">
        <f>Refrigeración!K9</f>
        <v>470288.91831653862</v>
      </c>
      <c r="AC9" s="6">
        <f>Ambiente!K9</f>
        <v>0</v>
      </c>
      <c r="AD9" s="6">
        <f>Calefacción!K9</f>
        <v>49615.683372090527</v>
      </c>
      <c r="AE9" s="6">
        <f>Estufas!K9+Hornos!K9</f>
        <v>1239.6974227729759</v>
      </c>
      <c r="AF9" s="6">
        <f>Aparatos!K9</f>
        <v>615570.49342774786</v>
      </c>
      <c r="AG9" s="86">
        <f t="shared" si="16"/>
        <v>1796928.7185628382</v>
      </c>
      <c r="AH9" s="42">
        <f t="shared" si="1"/>
        <v>61.538654745302679</v>
      </c>
      <c r="AI9" s="52">
        <f t="shared" si="2"/>
        <v>0.48171158313348478</v>
      </c>
      <c r="AJ9" s="93">
        <f t="shared" si="3"/>
        <v>0.12185806546005734</v>
      </c>
      <c r="AK9" s="45"/>
      <c r="AM9" s="65" t="s">
        <v>10</v>
      </c>
      <c r="AN9" s="6">
        <f t="shared" si="4"/>
        <v>1545358.6979640408</v>
      </c>
      <c r="AO9" s="6">
        <f t="shared" si="5"/>
        <v>27075938.820556171</v>
      </c>
      <c r="AP9" s="6">
        <f>Gas!K26</f>
        <v>2817503.5949293729</v>
      </c>
      <c r="AQ9" s="6">
        <f>Carbón!K26</f>
        <v>126492.38238177748</v>
      </c>
      <c r="AR9" s="32">
        <f t="shared" si="15"/>
        <v>31565293.495831367</v>
      </c>
      <c r="AS9" s="34">
        <f t="shared" si="6"/>
        <v>8.4618645942233517</v>
      </c>
      <c r="AT9" s="93">
        <f t="shared" si="7"/>
        <v>0.11882557506096507</v>
      </c>
    </row>
    <row r="10" spans="1:46" ht="20.25" customHeight="1" x14ac:dyDescent="0.25">
      <c r="A10" s="65" t="s">
        <v>11</v>
      </c>
      <c r="B10" s="5">
        <v>489.96138321426122</v>
      </c>
      <c r="C10" s="5">
        <v>100</v>
      </c>
      <c r="D10" s="5">
        <v>1600</v>
      </c>
      <c r="E10" s="5">
        <v>280.15826406995455</v>
      </c>
      <c r="F10" s="6">
        <v>28547.02380952378</v>
      </c>
      <c r="G10" s="6">
        <v>18927.38745498193</v>
      </c>
      <c r="H10" s="6">
        <v>24787.38095238095</v>
      </c>
      <c r="I10" s="84">
        <f t="shared" si="8"/>
        <v>0.66302489468858139</v>
      </c>
      <c r="J10" s="86">
        <f t="shared" si="9"/>
        <v>8052344.1629408114</v>
      </c>
      <c r="K10" s="85">
        <f t="shared" si="10"/>
        <v>3.835314154319069</v>
      </c>
      <c r="L10" s="87">
        <f t="shared" si="11"/>
        <v>28988438.986586921</v>
      </c>
      <c r="M10" s="90">
        <f t="shared" si="12"/>
        <v>9.1544715477540972</v>
      </c>
      <c r="N10" s="94">
        <f t="shared" si="13"/>
        <v>0.12548943512129734</v>
      </c>
      <c r="P10" s="65" t="s">
        <v>11</v>
      </c>
      <c r="Q10" s="6">
        <f>Iluminación!K28+Iluminación!W28+Iluminación!AJ28</f>
        <v>603742.95394571754</v>
      </c>
      <c r="R10" s="6">
        <f>Refrigeración!K27</f>
        <v>190546.27615724123</v>
      </c>
      <c r="S10" s="6">
        <f>Ambiente!K27</f>
        <v>2153.3942933500584</v>
      </c>
      <c r="T10" s="6">
        <f>Calefacción!K27</f>
        <v>0</v>
      </c>
      <c r="U10" s="6">
        <f>Estufas!K27+Gas!K27+Carbón!K27+Leña!J27+Hornos!K27</f>
        <v>30510657.202948593</v>
      </c>
      <c r="V10" s="6">
        <f>Aparatos!K27</f>
        <v>167190.09083736283</v>
      </c>
      <c r="W10" s="86">
        <f t="shared" si="14"/>
        <v>31474289.918182265</v>
      </c>
      <c r="X10" s="85">
        <f t="shared" si="0"/>
        <v>9.9394966274342131</v>
      </c>
      <c r="Z10" s="65" t="s">
        <v>11</v>
      </c>
      <c r="AA10" s="6">
        <f>Iluminación!K10+Iluminación!W10+Iluminación!AJ10</f>
        <v>476268.19299333979</v>
      </c>
      <c r="AB10" s="6">
        <f>Refrigeración!K10</f>
        <v>221565.43739214103</v>
      </c>
      <c r="AC10" s="6">
        <f>Ambiente!K10</f>
        <v>2503.9468527326262</v>
      </c>
      <c r="AD10" s="6">
        <f>Calefacción!K10</f>
        <v>0</v>
      </c>
      <c r="AE10" s="6">
        <f>Estufas!K10+Hornos!K10</f>
        <v>0</v>
      </c>
      <c r="AF10" s="6">
        <f>Aparatos!K10</f>
        <v>194407.08236902661</v>
      </c>
      <c r="AG10" s="86">
        <f t="shared" si="16"/>
        <v>894744.65960724012</v>
      </c>
      <c r="AH10" s="42">
        <f t="shared" si="1"/>
        <v>36.096780911470013</v>
      </c>
      <c r="AI10" s="52">
        <f t="shared" si="2"/>
        <v>0.28255797190974574</v>
      </c>
      <c r="AJ10" s="93">
        <f t="shared" si="3"/>
        <v>6.0676782653714914E-2</v>
      </c>
      <c r="AK10" s="45"/>
      <c r="AM10" s="65" t="s">
        <v>11</v>
      </c>
      <c r="AN10" s="6">
        <f t="shared" si="4"/>
        <v>769480.40726222645</v>
      </c>
      <c r="AO10" s="6">
        <f t="shared" si="5"/>
        <v>28988438.986586921</v>
      </c>
      <c r="AP10" s="6">
        <f>Gas!K27</f>
        <v>1522673.0381504367</v>
      </c>
      <c r="AQ10" s="6">
        <f>Carbón!K27</f>
        <v>0</v>
      </c>
      <c r="AR10" s="32">
        <f t="shared" si="15"/>
        <v>31280592.431999583</v>
      </c>
      <c r="AS10" s="34">
        <f t="shared" si="6"/>
        <v>9.8783274790384912</v>
      </c>
      <c r="AT10" s="93">
        <f t="shared" si="7"/>
        <v>0.11775383569523581</v>
      </c>
    </row>
    <row r="11" spans="1:46" x14ac:dyDescent="0.25">
      <c r="A11" s="65" t="s">
        <v>66</v>
      </c>
      <c r="B11" s="5">
        <v>457.97371829349055</v>
      </c>
      <c r="C11" s="5">
        <v>78</v>
      </c>
      <c r="D11" s="5">
        <v>1470</v>
      </c>
      <c r="E11" s="5">
        <v>307.8941488205445</v>
      </c>
      <c r="F11" s="6">
        <v>9040.4761904761999</v>
      </c>
      <c r="G11" s="6">
        <v>5593.902811124457</v>
      </c>
      <c r="H11" s="6">
        <v>13800</v>
      </c>
      <c r="I11" s="84">
        <f t="shared" si="8"/>
        <v>0.61876196488603352</v>
      </c>
      <c r="J11" s="86">
        <f t="shared" si="9"/>
        <v>3910598.7056047134</v>
      </c>
      <c r="K11" s="85">
        <f t="shared" si="10"/>
        <v>3.5849214739216482</v>
      </c>
      <c r="L11" s="87">
        <f t="shared" si="11"/>
        <v>14078155.340176968</v>
      </c>
      <c r="M11" s="90">
        <f t="shared" si="12"/>
        <v>7.9855669985972186</v>
      </c>
      <c r="N11" s="94">
        <f t="shared" si="13"/>
        <v>6.0943597618558373E-2</v>
      </c>
      <c r="P11" s="65" t="s">
        <v>66</v>
      </c>
      <c r="Q11" s="6">
        <f>Iluminación!K29+Iluminación!W29+Iluminación!AJ29</f>
        <v>234549.38915659103</v>
      </c>
      <c r="R11" s="6">
        <f>Refrigeración!K28</f>
        <v>208590.23415118729</v>
      </c>
      <c r="S11" s="6">
        <f>Ambiente!K28</f>
        <v>0</v>
      </c>
      <c r="T11" s="6">
        <f>Calefacción!K28</f>
        <v>27028.751654750635</v>
      </c>
      <c r="U11" s="6">
        <f>Estufas!K28+Gas!K28+Carbón!K28+Leña!J28+Hornos!K28</f>
        <v>15368298.361949587</v>
      </c>
      <c r="V11" s="6">
        <f>Aparatos!K28</f>
        <v>176734.53724602846</v>
      </c>
      <c r="W11" s="86">
        <f t="shared" si="14"/>
        <v>16015201.274158144</v>
      </c>
      <c r="X11" s="85">
        <f t="shared" si="0"/>
        <v>9.0843196200448926</v>
      </c>
      <c r="Z11" s="65" t="s">
        <v>66</v>
      </c>
      <c r="AA11" s="6">
        <f>Iluminación!K11+Iluminación!W11+Iluminación!AJ11</f>
        <v>239953.15803993339</v>
      </c>
      <c r="AB11" s="6">
        <f>Refrigeración!K11</f>
        <v>242546.78389672932</v>
      </c>
      <c r="AC11" s="6">
        <f>Ambiente!K11</f>
        <v>0</v>
      </c>
      <c r="AD11" s="6">
        <f>Calefacción!K11</f>
        <v>34042.054748552015</v>
      </c>
      <c r="AE11" s="6">
        <f>Estufas!K11+Hornos!K11</f>
        <v>1867.6196433274381</v>
      </c>
      <c r="AF11" s="6">
        <f>Aparatos!K11</f>
        <v>205505.27586747499</v>
      </c>
      <c r="AG11" s="86">
        <f t="shared" si="16"/>
        <v>723914.8921960172</v>
      </c>
      <c r="AH11" s="42">
        <f t="shared" si="1"/>
        <v>52.457600883769359</v>
      </c>
      <c r="AI11" s="52">
        <f t="shared" si="2"/>
        <v>0.41062701278880126</v>
      </c>
      <c r="AJ11" s="93">
        <f t="shared" si="3"/>
        <v>4.9092024302046774E-2</v>
      </c>
      <c r="AK11" s="45"/>
      <c r="AM11" s="65" t="s">
        <v>66</v>
      </c>
      <c r="AN11" s="6">
        <f t="shared" si="4"/>
        <v>622566.80728857475</v>
      </c>
      <c r="AO11" s="6">
        <f t="shared" si="5"/>
        <v>14078155.340176968</v>
      </c>
      <c r="AP11" s="6">
        <f>Gas!K28</f>
        <v>1278343.4388494976</v>
      </c>
      <c r="AQ11" s="6">
        <f>Carbón!K28</f>
        <v>10191.767643158128</v>
      </c>
      <c r="AR11" s="32">
        <f t="shared" si="15"/>
        <v>15989257.353958197</v>
      </c>
      <c r="AS11" s="34">
        <f t="shared" si="6"/>
        <v>9.0696034226485125</v>
      </c>
      <c r="AT11" s="93">
        <f t="shared" si="7"/>
        <v>6.0190560247214552E-2</v>
      </c>
    </row>
    <row r="12" spans="1:46" x14ac:dyDescent="0.25">
      <c r="A12" s="65" t="s">
        <v>13</v>
      </c>
      <c r="B12" s="5">
        <v>476.06699877784479</v>
      </c>
      <c r="C12" s="5">
        <v>90</v>
      </c>
      <c r="D12" s="5">
        <v>1155</v>
      </c>
      <c r="E12" s="5">
        <v>251.30837247818624</v>
      </c>
      <c r="F12" s="6">
        <v>26594.999999999945</v>
      </c>
      <c r="G12" s="6">
        <v>19037.772751114582</v>
      </c>
      <c r="H12" s="6">
        <v>21555</v>
      </c>
      <c r="I12" s="84">
        <f t="shared" si="8"/>
        <v>0.7158402989702809</v>
      </c>
      <c r="J12" s="86">
        <f t="shared" si="9"/>
        <v>7345684.1056532869</v>
      </c>
      <c r="K12" s="85">
        <f t="shared" si="10"/>
        <v>3.7265518495330325</v>
      </c>
      <c r="L12" s="87">
        <f t="shared" si="11"/>
        <v>26444462.780351833</v>
      </c>
      <c r="M12" s="90">
        <f t="shared" si="12"/>
        <v>9.6034175643527231</v>
      </c>
      <c r="N12" s="94">
        <f t="shared" si="13"/>
        <v>0.11447669527593426</v>
      </c>
      <c r="P12" s="65" t="s">
        <v>13</v>
      </c>
      <c r="Q12" s="6">
        <f>Iluminación!K30+Iluminación!W30+Iluminación!AJ30</f>
        <v>265193.01159684488</v>
      </c>
      <c r="R12" s="6">
        <f>Refrigeración!K29</f>
        <v>314190.94752632314</v>
      </c>
      <c r="S12" s="6">
        <f>Ambiente!K29</f>
        <v>0</v>
      </c>
      <c r="T12" s="6">
        <f>Calefacción!K29</f>
        <v>90534.341759622854</v>
      </c>
      <c r="U12" s="6">
        <f>Estufas!K29+Gas!K29+Carbón!K29+Leña!J29+Hornos!K29</f>
        <v>27664712.630201682</v>
      </c>
      <c r="V12" s="6">
        <f>Aparatos!K29</f>
        <v>296878.87234868045</v>
      </c>
      <c r="W12" s="86">
        <f t="shared" si="14"/>
        <v>28631509.803433154</v>
      </c>
      <c r="X12" s="85">
        <f t="shared" si="0"/>
        <v>10.39765286306069</v>
      </c>
      <c r="Z12" s="65" t="s">
        <v>13</v>
      </c>
      <c r="AA12" s="6">
        <f>Iluminación!K12+Iluminación!W12+Iluminación!AJ12</f>
        <v>261342.97648887307</v>
      </c>
      <c r="AB12" s="6">
        <f>Refrigeración!K12</f>
        <v>365338.31107711984</v>
      </c>
      <c r="AC12" s="6">
        <f>Ambiente!K12</f>
        <v>0</v>
      </c>
      <c r="AD12" s="6">
        <f>Calefacción!K12</f>
        <v>105272.4904181661</v>
      </c>
      <c r="AE12" s="6">
        <f>Estufas!K12+Hornos!K12</f>
        <v>40539.368175841679</v>
      </c>
      <c r="AF12" s="6">
        <f>Aparatos!K12</f>
        <v>345207.99110311677</v>
      </c>
      <c r="AG12" s="86">
        <f t="shared" si="16"/>
        <v>1117701.1372631174</v>
      </c>
      <c r="AH12" s="42">
        <f t="shared" si="1"/>
        <v>51.853451044449891</v>
      </c>
      <c r="AI12" s="52">
        <f t="shared" si="2"/>
        <v>0.40589785553385427</v>
      </c>
      <c r="AJ12" s="93">
        <f t="shared" si="3"/>
        <v>7.5796494842778922E-2</v>
      </c>
      <c r="AK12" s="45"/>
      <c r="AM12" s="65" t="s">
        <v>13</v>
      </c>
      <c r="AN12" s="6">
        <f t="shared" si="4"/>
        <v>961222.97804628091</v>
      </c>
      <c r="AO12" s="6">
        <f t="shared" si="5"/>
        <v>26444462.780351833</v>
      </c>
      <c r="AP12" s="6">
        <f>Gas!K29</f>
        <v>1185384.7725193182</v>
      </c>
      <c r="AQ12" s="6">
        <f>Carbón!K29</f>
        <v>0</v>
      </c>
      <c r="AR12" s="32">
        <f t="shared" si="15"/>
        <v>28591070.530917428</v>
      </c>
      <c r="AS12" s="34">
        <f t="shared" si="6"/>
        <v>10.38296717164798</v>
      </c>
      <c r="AT12" s="93">
        <f t="shared" si="7"/>
        <v>0.10762929854884899</v>
      </c>
    </row>
    <row r="13" spans="1:46" x14ac:dyDescent="0.25">
      <c r="A13" s="65" t="s">
        <v>14</v>
      </c>
      <c r="B13" s="5">
        <v>470.63598290598293</v>
      </c>
      <c r="C13" s="5">
        <v>150</v>
      </c>
      <c r="D13" s="5">
        <v>1440</v>
      </c>
      <c r="E13" s="5">
        <v>300.20129871710481</v>
      </c>
      <c r="F13" s="6">
        <v>25289.999999999982</v>
      </c>
      <c r="G13" s="6">
        <v>9334.1640378549</v>
      </c>
      <c r="H13" s="6">
        <v>18230</v>
      </c>
      <c r="I13" s="84">
        <f t="shared" si="8"/>
        <v>0.36908517350157799</v>
      </c>
      <c r="J13" s="86">
        <f t="shared" si="9"/>
        <v>3166637.8369085235</v>
      </c>
      <c r="K13" s="85">
        <f t="shared" si="10"/>
        <v>3.684039005134895</v>
      </c>
      <c r="L13" s="87">
        <f t="shared" si="11"/>
        <v>11399896.212870685</v>
      </c>
      <c r="M13" s="90">
        <f t="shared" si="12"/>
        <v>4.8950070314284577</v>
      </c>
      <c r="N13" s="94">
        <f t="shared" si="13"/>
        <v>4.9349554036231078E-2</v>
      </c>
      <c r="P13" s="65" t="s">
        <v>14</v>
      </c>
      <c r="Q13" s="6">
        <f>Iluminación!K31+Iluminación!W31+Iluminación!AJ31</f>
        <v>438469.25732248888</v>
      </c>
      <c r="R13" s="6">
        <f>Refrigeración!K30</f>
        <v>414398.37917981314</v>
      </c>
      <c r="S13" s="6">
        <f>Ambiente!K30</f>
        <v>45586.789116719265</v>
      </c>
      <c r="T13" s="6">
        <f>Calefacción!K30</f>
        <v>3709.2586750788687</v>
      </c>
      <c r="U13" s="6">
        <f>Estufas!K30+Gas!K30+Carbón!K30+Leña!J30+Hornos!K30</f>
        <v>13243876.537753139</v>
      </c>
      <c r="V13" s="6">
        <f>Aparatos!K30</f>
        <v>225136.17540694063</v>
      </c>
      <c r="W13" s="86">
        <f t="shared" si="14"/>
        <v>14371176.39745418</v>
      </c>
      <c r="X13" s="85">
        <f t="shared" si="0"/>
        <v>6.1708464885859113</v>
      </c>
      <c r="Z13" s="65" t="s">
        <v>14</v>
      </c>
      <c r="AA13" s="6">
        <f>Iluminación!K13+Iluminación!W13+Iluminación!AJ13</f>
        <v>409549.31419558503</v>
      </c>
      <c r="AB13" s="6">
        <f>Refrigeración!K13</f>
        <v>481858.58044164279</v>
      </c>
      <c r="AC13" s="6">
        <f>Ambiente!K13</f>
        <v>53007.894321766587</v>
      </c>
      <c r="AD13" s="6">
        <f>Calefacción!K13</f>
        <v>4313.0914826498474</v>
      </c>
      <c r="AE13" s="6">
        <f>Estufas!K13+Hornos!K13</f>
        <v>30694.834384858081</v>
      </c>
      <c r="AF13" s="6">
        <f>Aparatos!K13</f>
        <v>261786.25047318669</v>
      </c>
      <c r="AG13" s="86">
        <f t="shared" si="16"/>
        <v>1241209.9652996887</v>
      </c>
      <c r="AH13" s="42">
        <f t="shared" si="1"/>
        <v>68.086119873817267</v>
      </c>
      <c r="AI13" s="52">
        <f t="shared" si="2"/>
        <v>0.53296375635082005</v>
      </c>
      <c r="AJ13" s="93">
        <f t="shared" si="3"/>
        <v>8.4172200955268853E-2</v>
      </c>
      <c r="AK13" s="45"/>
      <c r="AM13" s="65" t="s">
        <v>14</v>
      </c>
      <c r="AN13" s="6">
        <f t="shared" si="4"/>
        <v>1067440.5701577323</v>
      </c>
      <c r="AO13" s="6">
        <f t="shared" si="5"/>
        <v>11399896.212870685</v>
      </c>
      <c r="AP13" s="6">
        <f>Gas!K30</f>
        <v>1817583.6874376594</v>
      </c>
      <c r="AQ13" s="6">
        <f>Carbón!K30</f>
        <v>0</v>
      </c>
      <c r="AR13" s="32">
        <f t="shared" si="15"/>
        <v>14284920.470466077</v>
      </c>
      <c r="AS13" s="34">
        <f t="shared" si="6"/>
        <v>6.1338090137506196</v>
      </c>
      <c r="AT13" s="93">
        <f t="shared" si="7"/>
        <v>5.3774690541922264E-2</v>
      </c>
    </row>
    <row r="14" spans="1:46" x14ac:dyDescent="0.25">
      <c r="A14" s="65" t="s">
        <v>15</v>
      </c>
      <c r="B14" s="5">
        <v>409.82446808510639</v>
      </c>
      <c r="C14" s="5">
        <v>30</v>
      </c>
      <c r="D14" s="5">
        <v>1440</v>
      </c>
      <c r="E14" s="5">
        <v>249.7778490168327</v>
      </c>
      <c r="F14" s="6">
        <v>18342.142857142899</v>
      </c>
      <c r="G14" s="6">
        <v>12771.566137566149</v>
      </c>
      <c r="H14" s="6">
        <v>19824</v>
      </c>
      <c r="I14" s="84">
        <f t="shared" si="8"/>
        <v>0.69629629629629541</v>
      </c>
      <c r="J14" s="86">
        <f t="shared" si="9"/>
        <v>5656961.9555555489</v>
      </c>
      <c r="K14" s="85">
        <f t="shared" si="10"/>
        <v>3.2080193196485824</v>
      </c>
      <c r="L14" s="87">
        <f t="shared" si="11"/>
        <v>20365063.039999977</v>
      </c>
      <c r="M14" s="90">
        <f t="shared" si="12"/>
        <v>8.0414350945857702</v>
      </c>
      <c r="N14" s="94">
        <f t="shared" si="13"/>
        <v>8.8159291995049988E-2</v>
      </c>
      <c r="P14" s="65" t="s">
        <v>15</v>
      </c>
      <c r="Q14" s="6">
        <f>Iluminación!K32+Iluminación!W32+Iluminación!AJ32</f>
        <v>262343.80608559935</v>
      </c>
      <c r="R14" s="6">
        <f>Refrigeración!K31</f>
        <v>254593.02399999968</v>
      </c>
      <c r="S14" s="6">
        <f>Ambiente!K31</f>
        <v>0</v>
      </c>
      <c r="T14" s="6">
        <f>Calefacción!K31</f>
        <v>30308.693333333289</v>
      </c>
      <c r="U14" s="6">
        <f>Estufas!K31+Gas!K31+Carbón!K31+Leña!J31+Hornos!K31</f>
        <v>21280860.132335056</v>
      </c>
      <c r="V14" s="6">
        <f>Aparatos!K31</f>
        <v>216071.93763555534</v>
      </c>
      <c r="W14" s="86">
        <f t="shared" si="14"/>
        <v>22044177.593389545</v>
      </c>
      <c r="X14" s="85">
        <f t="shared" si="0"/>
        <v>8.7044573828514977</v>
      </c>
      <c r="Z14" s="65" t="s">
        <v>15</v>
      </c>
      <c r="AA14" s="6">
        <f>Iluminación!K14+Iluminación!W14+Iluminación!AJ14</f>
        <v>288045.65688888857</v>
      </c>
      <c r="AB14" s="6">
        <f>Refrigeración!K14</f>
        <v>296038.3999999995</v>
      </c>
      <c r="AC14" s="6">
        <f>Ambiente!K14</f>
        <v>0</v>
      </c>
      <c r="AD14" s="6">
        <f>Calefacción!K14</f>
        <v>35242.666666666621</v>
      </c>
      <c r="AE14" s="6">
        <f>Estufas!K14+Hornos!K14</f>
        <v>0</v>
      </c>
      <c r="AF14" s="6">
        <f>Aparatos!K14</f>
        <v>251246.43911111105</v>
      </c>
      <c r="AG14" s="86">
        <f t="shared" si="16"/>
        <v>870573.16266666586</v>
      </c>
      <c r="AH14" s="42">
        <f t="shared" si="1"/>
        <v>43.915111111111074</v>
      </c>
      <c r="AI14" s="52">
        <f t="shared" si="2"/>
        <v>0.34375820830615322</v>
      </c>
      <c r="AJ14" s="93">
        <f t="shared" si="3"/>
        <v>5.9037601407389326E-2</v>
      </c>
      <c r="AK14" s="45"/>
      <c r="AM14" s="65" t="s">
        <v>15</v>
      </c>
      <c r="AN14" s="6">
        <f t="shared" si="4"/>
        <v>748692.91989333264</v>
      </c>
      <c r="AO14" s="6">
        <f t="shared" si="5"/>
        <v>20365063.039999977</v>
      </c>
      <c r="AP14" s="6">
        <f>Gas!K31</f>
        <v>915797.09233508341</v>
      </c>
      <c r="AQ14" s="6">
        <f>Carbón!K31</f>
        <v>0</v>
      </c>
      <c r="AR14" s="32">
        <f t="shared" si="15"/>
        <v>22029553.052228391</v>
      </c>
      <c r="AS14" s="34">
        <f t="shared" si="6"/>
        <v>8.6986826745530497</v>
      </c>
      <c r="AT14" s="93">
        <f t="shared" si="7"/>
        <v>8.2928875985670059E-2</v>
      </c>
    </row>
    <row r="15" spans="1:46" x14ac:dyDescent="0.25">
      <c r="A15" s="65" t="s">
        <v>16</v>
      </c>
      <c r="B15" s="5">
        <v>386.15433581040622</v>
      </c>
      <c r="C15" s="5">
        <v>45</v>
      </c>
      <c r="D15" s="5">
        <v>1200</v>
      </c>
      <c r="E15" s="5">
        <v>177.91727919605481</v>
      </c>
      <c r="F15" s="6">
        <v>23972.02380952382</v>
      </c>
      <c r="G15" s="6">
        <v>15141.109751273283</v>
      </c>
      <c r="H15" s="6">
        <v>20117</v>
      </c>
      <c r="I15" s="84">
        <f t="shared" si="8"/>
        <v>0.63161583150346645</v>
      </c>
      <c r="J15" s="86">
        <f t="shared" si="9"/>
        <v>4906560.2774836533</v>
      </c>
      <c r="K15" s="85">
        <f t="shared" si="10"/>
        <v>3.0227345268916337</v>
      </c>
      <c r="L15" s="87">
        <f t="shared" si="11"/>
        <v>17663616.998941153</v>
      </c>
      <c r="M15" s="90">
        <f t="shared" si="12"/>
        <v>6.8731451338208274</v>
      </c>
      <c r="N15" s="94">
        <f t="shared" si="13"/>
        <v>7.6464873476688414E-2</v>
      </c>
      <c r="P15" s="65" t="s">
        <v>16</v>
      </c>
      <c r="Q15" s="6">
        <f>Iluminación!K33+Iluminación!W33+Iluminación!AJ33</f>
        <v>406497.28786508541</v>
      </c>
      <c r="R15" s="6">
        <f>Refrigeración!K32</f>
        <v>305726.59506132657</v>
      </c>
      <c r="S15" s="6">
        <f>Ambiente!K32</f>
        <v>960.23865686136742</v>
      </c>
      <c r="T15" s="6">
        <f>Calefacción!K32</f>
        <v>13833.023252899377</v>
      </c>
      <c r="U15" s="6">
        <f>Estufas!K32+Gas!K32+Carbón!K32+Leña!J32+Hornos!K32</f>
        <v>18672454.880822115</v>
      </c>
      <c r="V15" s="6">
        <f>Aparatos!K32</f>
        <v>183716.58198741404</v>
      </c>
      <c r="W15" s="86">
        <f t="shared" si="14"/>
        <v>19583188.607645702</v>
      </c>
      <c r="X15" s="85">
        <f t="shared" si="0"/>
        <v>7.6200756329467518</v>
      </c>
      <c r="Z15" s="65" t="s">
        <v>16</v>
      </c>
      <c r="AA15" s="6">
        <f>Iluminación!K15+Iluminación!W15+Iluminación!AJ15</f>
        <v>428838.23101784586</v>
      </c>
      <c r="AB15" s="6">
        <f>Refrigeración!K15</f>
        <v>355496.04076898453</v>
      </c>
      <c r="AC15" s="6">
        <f>Ambiente!K15</f>
        <v>1116.5565777457762</v>
      </c>
      <c r="AD15" s="6">
        <f>Calefacción!K15</f>
        <v>16084.910759185321</v>
      </c>
      <c r="AE15" s="6">
        <f>Estufas!K15+Hornos!K15</f>
        <v>16195.765396366554</v>
      </c>
      <c r="AF15" s="6">
        <f>Aparatos!K15</f>
        <v>213623.93254350481</v>
      </c>
      <c r="AG15" s="86">
        <f t="shared" si="16"/>
        <v>1031355.437063633</v>
      </c>
      <c r="AH15" s="42">
        <f t="shared" si="1"/>
        <v>51.26785490200492</v>
      </c>
      <c r="AI15" s="52">
        <f t="shared" si="2"/>
        <v>0.40131393269671167</v>
      </c>
      <c r="AJ15" s="93">
        <f t="shared" si="3"/>
        <v>6.9940992686010811E-2</v>
      </c>
      <c r="AK15" s="45"/>
      <c r="AM15" s="65" t="s">
        <v>16</v>
      </c>
      <c r="AN15" s="6">
        <f t="shared" si="4"/>
        <v>886965.6758747244</v>
      </c>
      <c r="AO15" s="6">
        <f t="shared" si="5"/>
        <v>17663616.998941153</v>
      </c>
      <c r="AP15" s="6">
        <f>Gas!K32</f>
        <v>961888.83856169193</v>
      </c>
      <c r="AQ15" s="6">
        <f>Carbón!K32</f>
        <v>33016.395768854083</v>
      </c>
      <c r="AR15" s="32">
        <f t="shared" si="15"/>
        <v>19545487.909146424</v>
      </c>
      <c r="AS15" s="34">
        <f t="shared" si="6"/>
        <v>7.6054057965000341</v>
      </c>
      <c r="AT15" s="93">
        <f t="shared" si="7"/>
        <v>7.3577767967156163E-2</v>
      </c>
    </row>
    <row r="16" spans="1:46" x14ac:dyDescent="0.25">
      <c r="A16" s="65" t="s">
        <v>17</v>
      </c>
      <c r="B16" s="5">
        <v>481.9413114754098</v>
      </c>
      <c r="C16" s="5">
        <v>60</v>
      </c>
      <c r="D16" s="5">
        <v>1575</v>
      </c>
      <c r="E16" s="5">
        <v>335.8995399091948</v>
      </c>
      <c r="F16" s="6">
        <v>12206.666666666681</v>
      </c>
      <c r="G16" s="6">
        <v>6474.8405797101523</v>
      </c>
      <c r="H16" s="6">
        <v>10448</v>
      </c>
      <c r="I16" s="84">
        <f t="shared" si="8"/>
        <v>0.5304347826086957</v>
      </c>
      <c r="J16" s="86">
        <f t="shared" si="9"/>
        <v>2670910.3666086956</v>
      </c>
      <c r="K16" s="85">
        <f t="shared" si="10"/>
        <v>3.7725347277918573</v>
      </c>
      <c r="L16" s="87">
        <f>J16*3.6</f>
        <v>9615277.3197913039</v>
      </c>
      <c r="M16" s="90">
        <f t="shared" si="12"/>
        <v>7.2039010975921034</v>
      </c>
      <c r="N16" s="94">
        <f t="shared" si="13"/>
        <v>4.1624032254842666E-2</v>
      </c>
      <c r="P16" s="65" t="s">
        <v>17</v>
      </c>
      <c r="Q16" s="6">
        <f>Iluminación!K34+Iluminación!W34+Iluminación!AJ34</f>
        <v>225351.07139485909</v>
      </c>
      <c r="R16" s="6">
        <f>Refrigeración!K33</f>
        <v>195713.46231652171</v>
      </c>
      <c r="S16" s="6">
        <f>Ambiente!K33</f>
        <v>0</v>
      </c>
      <c r="T16" s="6">
        <f>Calefacción!K33</f>
        <v>0</v>
      </c>
      <c r="U16" s="6">
        <f>Estufas!K33+Gas!K33+Carbón!K33+Leña!J33+Hornos!K33</f>
        <v>11472876.97054079</v>
      </c>
      <c r="V16" s="6">
        <f>Aparatos!K33</f>
        <v>198273.87645217395</v>
      </c>
      <c r="W16" s="86">
        <f t="shared" si="14"/>
        <v>12092215.380704345</v>
      </c>
      <c r="X16" s="85">
        <f t="shared" si="0"/>
        <v>9.0596579543341615</v>
      </c>
      <c r="Z16" s="65" t="s">
        <v>17</v>
      </c>
      <c r="AA16" s="6">
        <f>Iluminación!K16+Iluminación!W16+Iluminación!AJ16</f>
        <v>216354.45843478257</v>
      </c>
      <c r="AB16" s="6">
        <f>Refrigeración!K16</f>
        <v>227573.79339130438</v>
      </c>
      <c r="AC16" s="6">
        <f>Ambiente!K16</f>
        <v>0</v>
      </c>
      <c r="AD16" s="6">
        <f>Calefacción!K16</f>
        <v>0</v>
      </c>
      <c r="AE16" s="6">
        <f>Estufas!K16+Hornos!K16</f>
        <v>0</v>
      </c>
      <c r="AF16" s="6">
        <f>Aparatos!K16</f>
        <v>230551.01913043484</v>
      </c>
      <c r="AG16" s="86">
        <f t="shared" si="16"/>
        <v>674479.27095652185</v>
      </c>
      <c r="AH16" s="42">
        <f t="shared" si="1"/>
        <v>64.555826086956529</v>
      </c>
      <c r="AI16" s="53">
        <f t="shared" si="2"/>
        <v>0.50532936271590234</v>
      </c>
      <c r="AJ16" s="93">
        <f t="shared" si="3"/>
        <v>4.5739565683722137E-2</v>
      </c>
      <c r="AK16" s="45"/>
      <c r="AM16" s="65" t="s">
        <v>17</v>
      </c>
      <c r="AN16" s="6">
        <f t="shared" si="4"/>
        <v>580052.17302260874</v>
      </c>
      <c r="AO16" s="6">
        <f t="shared" si="5"/>
        <v>9615277.3197913039</v>
      </c>
      <c r="AP16" s="6">
        <f>Gas!K33</f>
        <v>1857600.7409755692</v>
      </c>
      <c r="AQ16" s="6">
        <f>Carbón!K33</f>
        <v>0</v>
      </c>
      <c r="AR16" s="32">
        <f t="shared" si="15"/>
        <v>12052930.233789483</v>
      </c>
      <c r="AS16" s="35">
        <f t="shared" si="6"/>
        <v>9.0302249693492644</v>
      </c>
      <c r="AT16" s="93">
        <f t="shared" si="7"/>
        <v>4.5372502758096289E-2</v>
      </c>
    </row>
    <row r="17" spans="1:46" ht="15" customHeight="1" x14ac:dyDescent="0.25">
      <c r="A17" s="65" t="s">
        <v>62</v>
      </c>
      <c r="H17" s="36">
        <f>SUM(H4:H16)</f>
        <v>256281.80952380953</v>
      </c>
      <c r="J17" s="37">
        <f>SUM(J4:J16)</f>
        <v>64167506.652312711</v>
      </c>
      <c r="K17" s="38">
        <f>((J17*12/365)/133222)/4.2</f>
        <v>3.7703208197815457</v>
      </c>
      <c r="L17" s="39">
        <f>J17*3.6</f>
        <v>231003023.94832575</v>
      </c>
      <c r="M17" s="40">
        <f>((L17*12/365)/H17/4.2)</f>
        <v>7.0556816040530608</v>
      </c>
      <c r="N17" s="41"/>
      <c r="O17" s="12"/>
      <c r="P17" s="65" t="s">
        <v>40</v>
      </c>
      <c r="Q17" s="99">
        <f t="shared" ref="Q17:W17" si="17">SUM(Q4:Q16)</f>
        <v>5204928.2877062717</v>
      </c>
      <c r="R17" s="99">
        <f t="shared" si="17"/>
        <v>4213629.541656727</v>
      </c>
      <c r="S17" s="99">
        <f t="shared" si="17"/>
        <v>79375.642513210492</v>
      </c>
      <c r="T17" s="99">
        <f t="shared" si="17"/>
        <v>358151.6661340968</v>
      </c>
      <c r="U17" s="99">
        <f>SUM(U4:U16)</f>
        <v>253247955.32400566</v>
      </c>
      <c r="V17" s="99">
        <f>SUM(V4:V16)</f>
        <v>3384938.2920372654</v>
      </c>
      <c r="W17" s="37">
        <f t="shared" si="17"/>
        <v>266488978.75405318</v>
      </c>
      <c r="X17" s="95">
        <f t="shared" si="0"/>
        <v>8.139553123332556</v>
      </c>
      <c r="Z17" s="65" t="s">
        <v>40</v>
      </c>
      <c r="AA17" s="99">
        <f t="shared" ref="AA17:AG17" si="18">SUM(AA4:AA16)</f>
        <v>5066356.7758205226</v>
      </c>
      <c r="AB17" s="99">
        <f t="shared" si="18"/>
        <v>4899569.2344845654</v>
      </c>
      <c r="AC17" s="99">
        <f t="shared" si="18"/>
        <v>92297.258736291245</v>
      </c>
      <c r="AD17" s="99">
        <f t="shared" si="18"/>
        <v>419068.69949197775</v>
      </c>
      <c r="AE17" s="99">
        <f t="shared" si="18"/>
        <v>332812.75336411444</v>
      </c>
      <c r="AF17" s="99">
        <f t="shared" si="18"/>
        <v>3935974.7581828679</v>
      </c>
      <c r="AG17" s="37">
        <f t="shared" si="18"/>
        <v>14746079.480080338</v>
      </c>
      <c r="AH17" s="42">
        <f t="shared" si="1"/>
        <v>57.538533489675444</v>
      </c>
      <c r="AI17" s="43">
        <f t="shared" si="2"/>
        <v>0.45039947937123642</v>
      </c>
      <c r="AJ17" s="44">
        <f>SUM(AJ4:AJ16)</f>
        <v>1</v>
      </c>
      <c r="AK17" s="45"/>
      <c r="AM17" s="65" t="s">
        <v>40</v>
      </c>
      <c r="AN17" s="99">
        <f t="shared" ref="AN17:AN18" si="19">AG17*0.86</f>
        <v>12681628.352869092</v>
      </c>
      <c r="AO17" s="99">
        <f t="shared" ref="AO17" si="20">L17</f>
        <v>231003023.94832575</v>
      </c>
      <c r="AP17" s="99">
        <f>Gas!K34</f>
        <v>21678740.064291671</v>
      </c>
      <c r="AQ17" s="99">
        <f>Carbón!K34</f>
        <v>280543.96418297297</v>
      </c>
      <c r="AR17" s="46">
        <f t="shared" si="15"/>
        <v>265643936.32966948</v>
      </c>
      <c r="AS17" s="47">
        <f t="shared" si="6"/>
        <v>8.1137424210029518</v>
      </c>
      <c r="AT17" s="48">
        <f>SUM(AT4:AT16)</f>
        <v>1</v>
      </c>
    </row>
    <row r="18" spans="1:46" x14ac:dyDescent="0.25">
      <c r="AG18" s="96">
        <f>AG17*12</f>
        <v>176952953.76096407</v>
      </c>
      <c r="AN18" s="54">
        <f t="shared" si="19"/>
        <v>152179540.23442909</v>
      </c>
    </row>
    <row r="20" spans="1:46" ht="16.5" customHeight="1" x14ac:dyDescent="0.25">
      <c r="P20" s="62" t="s">
        <v>65</v>
      </c>
      <c r="Q20" s="63"/>
      <c r="R20" s="63"/>
      <c r="S20" s="63"/>
      <c r="T20" s="63"/>
      <c r="U20" s="63"/>
      <c r="V20" s="64"/>
      <c r="W20" s="30"/>
      <c r="AA20" s="62" t="s">
        <v>86</v>
      </c>
      <c r="AB20" s="63"/>
      <c r="AC20" s="63"/>
      <c r="AD20" s="63"/>
      <c r="AE20" s="63"/>
      <c r="AF20" s="64"/>
      <c r="AG20" s="55"/>
      <c r="AI20" s="55"/>
      <c r="AL20" s="62" t="s">
        <v>50</v>
      </c>
      <c r="AM20" s="63"/>
      <c r="AN20" s="63"/>
      <c r="AO20" s="63"/>
      <c r="AP20" s="64"/>
      <c r="AQ20" s="56"/>
      <c r="AR20" s="57"/>
      <c r="AS20" s="57"/>
    </row>
    <row r="21" spans="1:46" s="25" customFormat="1" ht="59.25" customHeight="1" x14ac:dyDescent="0.25">
      <c r="K21" s="49"/>
      <c r="O21" s="30"/>
      <c r="P21" s="65" t="s">
        <v>4</v>
      </c>
      <c r="Q21" s="65" t="s">
        <v>35</v>
      </c>
      <c r="R21" s="65" t="s">
        <v>36</v>
      </c>
      <c r="S21" s="65" t="s">
        <v>37</v>
      </c>
      <c r="T21" s="65" t="s">
        <v>41</v>
      </c>
      <c r="U21" s="65" t="s">
        <v>38</v>
      </c>
      <c r="V21" s="65" t="s">
        <v>39</v>
      </c>
      <c r="W21" s="30"/>
      <c r="Z21" s="65" t="s">
        <v>4</v>
      </c>
      <c r="AA21" s="65" t="s">
        <v>35</v>
      </c>
      <c r="AB21" s="65" t="s">
        <v>36</v>
      </c>
      <c r="AC21" s="65" t="s">
        <v>37</v>
      </c>
      <c r="AD21" s="65" t="s">
        <v>41</v>
      </c>
      <c r="AE21" s="65" t="s">
        <v>38</v>
      </c>
      <c r="AF21" s="65" t="s">
        <v>39</v>
      </c>
      <c r="AG21" s="30"/>
      <c r="AL21" s="65" t="s">
        <v>4</v>
      </c>
      <c r="AM21" s="65" t="s">
        <v>48</v>
      </c>
      <c r="AN21" s="65" t="s">
        <v>47</v>
      </c>
      <c r="AO21" s="65" t="s">
        <v>46</v>
      </c>
      <c r="AP21" s="65" t="s">
        <v>49</v>
      </c>
      <c r="AQ21" s="30"/>
    </row>
    <row r="22" spans="1:46" ht="18.75" customHeight="1" x14ac:dyDescent="0.25">
      <c r="P22" s="65" t="s">
        <v>5</v>
      </c>
      <c r="Q22" s="72">
        <f>Q4/$W4</f>
        <v>2.8671225573662661E-2</v>
      </c>
      <c r="R22" s="72">
        <f>R4/$W4</f>
        <v>2.8143120564724615E-2</v>
      </c>
      <c r="S22" s="72">
        <f>S4/$W4</f>
        <v>0</v>
      </c>
      <c r="T22" s="72">
        <f>T4/$W4</f>
        <v>0</v>
      </c>
      <c r="U22" s="72">
        <f>U4/$W4</f>
        <v>0.91390798943191009</v>
      </c>
      <c r="V22" s="72">
        <f>V4/$W4</f>
        <v>2.9277664429702529E-2</v>
      </c>
      <c r="Z22" s="65" t="s">
        <v>5</v>
      </c>
      <c r="AA22" s="72">
        <f t="shared" ref="AA22:AF35" si="21">AA4/$AG4</f>
        <v>0.29175075157263192</v>
      </c>
      <c r="AB22" s="72">
        <f t="shared" si="21"/>
        <v>0.34663392369368023</v>
      </c>
      <c r="AC22" s="72">
        <f t="shared" si="21"/>
        <v>0</v>
      </c>
      <c r="AD22" s="72">
        <f t="shared" si="21"/>
        <v>0</v>
      </c>
      <c r="AE22" s="72">
        <f t="shared" si="21"/>
        <v>1.0074214802280239E-3</v>
      </c>
      <c r="AF22" s="72">
        <f t="shared" si="21"/>
        <v>0.36060790325345993</v>
      </c>
      <c r="AL22" s="65" t="s">
        <v>5</v>
      </c>
      <c r="AM22" s="72">
        <f>AN4/$AR$4</f>
        <v>8.1596428151952879E-2</v>
      </c>
      <c r="AN22" s="72">
        <f>AO4/$AR$4</f>
        <v>0.73517112637490245</v>
      </c>
      <c r="AO22" s="72">
        <f>AP4/$AR$4</f>
        <v>0.18323244547314474</v>
      </c>
      <c r="AP22" s="72">
        <f>AQ4/$AR$4</f>
        <v>0</v>
      </c>
    </row>
    <row r="23" spans="1:46" ht="18.75" customHeight="1" x14ac:dyDescent="0.25">
      <c r="P23" s="65" t="s">
        <v>87</v>
      </c>
      <c r="Q23" s="72">
        <f>Q5/$W5</f>
        <v>1.0280145519581795E-2</v>
      </c>
      <c r="R23" s="72">
        <f>R5/$W5</f>
        <v>1.3875208683084695E-2</v>
      </c>
      <c r="S23" s="72">
        <f>S5/$W5</f>
        <v>0</v>
      </c>
      <c r="T23" s="72">
        <f>T5/$W5</f>
        <v>7.3436880363525177E-4</v>
      </c>
      <c r="U23" s="72">
        <f>U5/$W5</f>
        <v>0.96787889545923489</v>
      </c>
      <c r="V23" s="72">
        <f>V5/$W5</f>
        <v>7.2313815344632326E-3</v>
      </c>
      <c r="Z23" s="65" t="s">
        <v>87</v>
      </c>
      <c r="AA23" s="72">
        <f t="shared" si="21"/>
        <v>0.30086296934689571</v>
      </c>
      <c r="AB23" s="72">
        <f t="shared" si="21"/>
        <v>0.44360627652015794</v>
      </c>
      <c r="AC23" s="72">
        <f t="shared" si="21"/>
        <v>0</v>
      </c>
      <c r="AD23" s="72">
        <f t="shared" si="21"/>
        <v>2.3478609800683205E-2</v>
      </c>
      <c r="AE23" s="72">
        <f t="shared" si="21"/>
        <v>8.5661352121280555E-4</v>
      </c>
      <c r="AF23" s="72">
        <f t="shared" si="21"/>
        <v>0.23119553081105046</v>
      </c>
      <c r="AL23" s="65" t="s">
        <v>87</v>
      </c>
      <c r="AM23" s="72">
        <f>AN5/$AR$5</f>
        <v>3.1305430534462927E-2</v>
      </c>
      <c r="AN23" s="72">
        <f>AO5/$AR$5</f>
        <v>0.94825204864238477</v>
      </c>
      <c r="AO23" s="72">
        <f>AP5/$AR$5</f>
        <v>2.044252082315225E-2</v>
      </c>
      <c r="AP23" s="72">
        <f>AQ5/$AR$5</f>
        <v>0</v>
      </c>
    </row>
    <row r="24" spans="1:46" ht="18.75" customHeight="1" x14ac:dyDescent="0.25">
      <c r="P24" s="65" t="s">
        <v>7</v>
      </c>
      <c r="Q24" s="72">
        <f>Q6/$W6</f>
        <v>4.5097772471833039E-2</v>
      </c>
      <c r="R24" s="72">
        <f>R6/$W6</f>
        <v>5.9360004158812506E-2</v>
      </c>
      <c r="S24" s="72">
        <f>S6/$W6</f>
        <v>2.4297170445202352E-3</v>
      </c>
      <c r="T24" s="72">
        <f>T6/$W6</f>
        <v>0</v>
      </c>
      <c r="U24" s="72">
        <f>U6/$W6</f>
        <v>0.85735148909685022</v>
      </c>
      <c r="V24" s="72">
        <f>V6/$W6</f>
        <v>3.5761017227984061E-2</v>
      </c>
      <c r="Z24" s="65" t="s">
        <v>7</v>
      </c>
      <c r="AA24" s="72">
        <f t="shared" si="21"/>
        <v>0.24443035248720058</v>
      </c>
      <c r="AB24" s="72">
        <f t="shared" si="21"/>
        <v>0.38990292378129948</v>
      </c>
      <c r="AC24" s="72">
        <f t="shared" si="21"/>
        <v>1.5959462824246689E-2</v>
      </c>
      <c r="AD24" s="72">
        <f t="shared" si="21"/>
        <v>0</v>
      </c>
      <c r="AE24" s="72">
        <f t="shared" si="21"/>
        <v>0.11481298533947766</v>
      </c>
      <c r="AF24" s="72">
        <f t="shared" si="21"/>
        <v>0.23489427556777559</v>
      </c>
      <c r="AL24" s="65" t="s">
        <v>7</v>
      </c>
      <c r="AM24" s="72">
        <f>AN6/$AR$6</f>
        <v>0.15345128036696171</v>
      </c>
      <c r="AN24" s="72">
        <f>AO6/$AR$6</f>
        <v>0.6102014764031799</v>
      </c>
      <c r="AO24" s="72">
        <f>AP6/$AR$6</f>
        <v>0.23634724322985839</v>
      </c>
      <c r="AP24" s="72">
        <f>AQ6/$AR$6</f>
        <v>0</v>
      </c>
    </row>
    <row r="25" spans="1:46" ht="18.75" customHeight="1" x14ac:dyDescent="0.25">
      <c r="P25" s="65" t="s">
        <v>51</v>
      </c>
      <c r="Q25" s="72">
        <f>Q7/$W7</f>
        <v>2.3670224191244621E-2</v>
      </c>
      <c r="R25" s="72">
        <f>R7/$W7</f>
        <v>9.8891228578949861E-3</v>
      </c>
      <c r="S25" s="72">
        <f>S7/$W7</f>
        <v>0</v>
      </c>
      <c r="T25" s="72">
        <f>T7/$W7</f>
        <v>3.2888810474799622E-3</v>
      </c>
      <c r="U25" s="72">
        <f>U7/$W7</f>
        <v>0.95216050205713099</v>
      </c>
      <c r="V25" s="72">
        <f>V7/$W7</f>
        <v>1.0991269846249471E-2</v>
      </c>
      <c r="Z25" s="65" t="s">
        <v>51</v>
      </c>
      <c r="AA25" s="72">
        <f t="shared" si="21"/>
        <v>0.4620922363205453</v>
      </c>
      <c r="AB25" s="72">
        <f t="shared" si="21"/>
        <v>0.22009084823594049</v>
      </c>
      <c r="AC25" s="72">
        <f t="shared" si="21"/>
        <v>0</v>
      </c>
      <c r="AD25" s="72">
        <f t="shared" si="21"/>
        <v>7.3196847676847782E-2</v>
      </c>
      <c r="AE25" s="72">
        <f t="shared" si="21"/>
        <v>0</v>
      </c>
      <c r="AF25" s="72">
        <f t="shared" si="21"/>
        <v>0.24462006776666637</v>
      </c>
      <c r="AL25" s="65" t="s">
        <v>51</v>
      </c>
      <c r="AM25" s="72">
        <f>AN7/$AR$7</f>
        <v>4.5063035800569883E-2</v>
      </c>
      <c r="AN25" s="72">
        <f>AO7/$AR$7</f>
        <v>0.86544745537124113</v>
      </c>
      <c r="AO25" s="72">
        <f>AP7/$AR$7</f>
        <v>8.682252768482869E-2</v>
      </c>
      <c r="AP25" s="72">
        <f>AQ7/$AR$7</f>
        <v>2.6669811433602478E-3</v>
      </c>
    </row>
    <row r="26" spans="1:46" ht="18.75" customHeight="1" x14ac:dyDescent="0.25">
      <c r="P26" s="65" t="s">
        <v>9</v>
      </c>
      <c r="Q26" s="72">
        <f>Q8/$W8</f>
        <v>1.5241182524230724E-2</v>
      </c>
      <c r="R26" s="72">
        <f>R8/$W8</f>
        <v>2.7400403149823019E-2</v>
      </c>
      <c r="S26" s="72">
        <f>S8/$W8</f>
        <v>1.2731243403353663E-4</v>
      </c>
      <c r="T26" s="72">
        <f>T8/$W8</f>
        <v>1.0478696445513598E-4</v>
      </c>
      <c r="U26" s="72">
        <f>U8/$W8</f>
        <v>0.94279782441828197</v>
      </c>
      <c r="V26" s="72">
        <f>V8/$W8</f>
        <v>1.432849050917559E-2</v>
      </c>
      <c r="Z26" s="65" t="s">
        <v>9</v>
      </c>
      <c r="AA26" s="72">
        <f t="shared" si="21"/>
        <v>0.23478249743443672</v>
      </c>
      <c r="AB26" s="72">
        <f t="shared" si="21"/>
        <v>0.49879205884876271</v>
      </c>
      <c r="AC26" s="72">
        <f t="shared" si="21"/>
        <v>2.317572874435798E-3</v>
      </c>
      <c r="AD26" s="72">
        <f t="shared" si="21"/>
        <v>1.9075232380815167E-3</v>
      </c>
      <c r="AE26" s="72">
        <f t="shared" si="21"/>
        <v>1.3670583206250868E-3</v>
      </c>
      <c r="AF26" s="72">
        <f t="shared" si="21"/>
        <v>0.26083328928365834</v>
      </c>
      <c r="AL26" s="65" t="s">
        <v>9</v>
      </c>
      <c r="AM26" s="72">
        <f>AN8/$AR8</f>
        <v>5.5062572323582248E-2</v>
      </c>
      <c r="AN26" s="72">
        <f>AO8/$AR8</f>
        <v>0.84648305053237682</v>
      </c>
      <c r="AO26" s="72">
        <f>AP8/$AR8</f>
        <v>9.8454377144040914E-2</v>
      </c>
      <c r="AP26" s="72">
        <f>AQ8/$AR8</f>
        <v>0</v>
      </c>
    </row>
    <row r="27" spans="1:46" ht="18.75" customHeight="1" x14ac:dyDescent="0.25">
      <c r="P27" s="65" t="s">
        <v>10</v>
      </c>
      <c r="Q27" s="72">
        <f>Q9/$W9</f>
        <v>2.1490437264265829E-2</v>
      </c>
      <c r="R27" s="72">
        <f>R9/$W9</f>
        <v>1.276737071531656E-2</v>
      </c>
      <c r="S27" s="72">
        <f>S9/$W9</f>
        <v>0</v>
      </c>
      <c r="T27" s="72">
        <f>T9/$W9</f>
        <v>1.3469631076420162E-3</v>
      </c>
      <c r="U27" s="72">
        <f>U9/$W9</f>
        <v>0.94768376414100186</v>
      </c>
      <c r="V27" s="72">
        <f>V9/$W9</f>
        <v>1.6711464771773692E-2</v>
      </c>
      <c r="Z27" s="65" t="s">
        <v>10</v>
      </c>
      <c r="AA27" s="72">
        <f t="shared" si="21"/>
        <v>0.36741241831324251</v>
      </c>
      <c r="AB27" s="72">
        <f t="shared" si="21"/>
        <v>0.26171818250679973</v>
      </c>
      <c r="AC27" s="72">
        <f t="shared" si="21"/>
        <v>0</v>
      </c>
      <c r="AD27" s="72">
        <f t="shared" si="21"/>
        <v>2.7611380941016152E-2</v>
      </c>
      <c r="AE27" s="72">
        <f t="shared" si="21"/>
        <v>6.8989794084011911E-4</v>
      </c>
      <c r="AF27" s="72">
        <f t="shared" si="21"/>
        <v>0.34256812029810157</v>
      </c>
      <c r="AL27" s="65" t="s">
        <v>10</v>
      </c>
      <c r="AM27" s="72">
        <f>AN9/$AR$9</f>
        <v>4.8957526663521336E-2</v>
      </c>
      <c r="AN27" s="72">
        <f>AO9/$AR$9</f>
        <v>0.8577756080149207</v>
      </c>
      <c r="AO27" s="72">
        <f>AP9/$AR$9</f>
        <v>8.9259540555245057E-2</v>
      </c>
      <c r="AP27" s="72">
        <f>AQ9/$AR$9</f>
        <v>4.0073247663128036E-3</v>
      </c>
    </row>
    <row r="28" spans="1:46" ht="18.75" customHeight="1" x14ac:dyDescent="0.25">
      <c r="P28" s="65" t="s">
        <v>11</v>
      </c>
      <c r="Q28" s="72">
        <f>Q10/$W10</f>
        <v>1.918209927897193E-2</v>
      </c>
      <c r="R28" s="72">
        <f>R10/$W10</f>
        <v>6.0540293888303185E-3</v>
      </c>
      <c r="S28" s="72">
        <f>S10/$W10</f>
        <v>6.841756554152067E-5</v>
      </c>
      <c r="T28" s="72">
        <f>T10/$W10</f>
        <v>0</v>
      </c>
      <c r="U28" s="72">
        <f>U10/$W10</f>
        <v>0.96938349625238107</v>
      </c>
      <c r="V28" s="72">
        <f>V10/$W10</f>
        <v>5.3119575142751485E-3</v>
      </c>
      <c r="Z28" s="65" t="s">
        <v>11</v>
      </c>
      <c r="AA28" s="72">
        <f t="shared" si="21"/>
        <v>0.53229509433719779</v>
      </c>
      <c r="AB28" s="72">
        <f t="shared" si="21"/>
        <v>0.24762979584521921</v>
      </c>
      <c r="AC28" s="72">
        <f t="shared" si="21"/>
        <v>2.7985043842919011E-3</v>
      </c>
      <c r="AD28" s="72">
        <f t="shared" si="21"/>
        <v>0</v>
      </c>
      <c r="AE28" s="72">
        <f t="shared" si="21"/>
        <v>0</v>
      </c>
      <c r="AF28" s="72">
        <f t="shared" si="21"/>
        <v>0.21727660543329105</v>
      </c>
      <c r="AL28" s="65" t="s">
        <v>11</v>
      </c>
      <c r="AM28" s="72">
        <f>AN10/$AR$10</f>
        <v>2.4599291363646279E-2</v>
      </c>
      <c r="AN28" s="72">
        <f>AO10/$AR$10</f>
        <v>0.92672282501057035</v>
      </c>
      <c r="AO28" s="72">
        <f>AP10/$AR$10</f>
        <v>4.8677883625783402E-2</v>
      </c>
      <c r="AP28" s="72">
        <f>AQ10/$AR$10</f>
        <v>0</v>
      </c>
    </row>
    <row r="29" spans="1:46" ht="18.75" customHeight="1" x14ac:dyDescent="0.25">
      <c r="P29" s="65" t="s">
        <v>66</v>
      </c>
      <c r="Q29" s="72">
        <f>Q11/$W11</f>
        <v>1.4645422504621027E-2</v>
      </c>
      <c r="R29" s="72">
        <f>R11/$W11</f>
        <v>1.3024515307701124E-2</v>
      </c>
      <c r="S29" s="72">
        <f>S11/$W11</f>
        <v>0</v>
      </c>
      <c r="T29" s="72">
        <f>T11/$W11</f>
        <v>1.6876935351642296E-3</v>
      </c>
      <c r="U29" s="72">
        <f>U11/$W11</f>
        <v>0.95960694460628548</v>
      </c>
      <c r="V29" s="72">
        <f>V11/$W11</f>
        <v>1.1035424046228148E-2</v>
      </c>
      <c r="Z29" s="65" t="s">
        <v>66</v>
      </c>
      <c r="AA29" s="72">
        <f t="shared" si="21"/>
        <v>0.33146597842742037</v>
      </c>
      <c r="AB29" s="72">
        <f t="shared" si="21"/>
        <v>0.33504875574662718</v>
      </c>
      <c r="AC29" s="72">
        <f t="shared" si="21"/>
        <v>0</v>
      </c>
      <c r="AD29" s="72">
        <f t="shared" si="21"/>
        <v>4.7024940522061145E-2</v>
      </c>
      <c r="AE29" s="72">
        <f t="shared" si="21"/>
        <v>2.5798884143161619E-3</v>
      </c>
      <c r="AF29" s="72">
        <f t="shared" si="21"/>
        <v>0.28388043688957504</v>
      </c>
      <c r="AL29" s="65" t="s">
        <v>66</v>
      </c>
      <c r="AM29" s="72">
        <f>AN11/$AR$11</f>
        <v>3.8936568066086953E-2</v>
      </c>
      <c r="AN29" s="72">
        <f>AO11/$AR$11</f>
        <v>0.88047587380234837</v>
      </c>
      <c r="AO29" s="72">
        <f>AP11/$AR$11</f>
        <v>7.9950144684677246E-2</v>
      </c>
      <c r="AP29" s="72">
        <f>AQ11/$AR$11</f>
        <v>6.3741344688752035E-4</v>
      </c>
    </row>
    <row r="30" spans="1:46" ht="18.75" customHeight="1" x14ac:dyDescent="0.25">
      <c r="P30" s="65" t="s">
        <v>13</v>
      </c>
      <c r="Q30" s="72">
        <f>Q12/$W12</f>
        <v>9.2622782877152376E-3</v>
      </c>
      <c r="R30" s="72">
        <f>R12/$W12</f>
        <v>1.0973607388620807E-2</v>
      </c>
      <c r="S30" s="72">
        <f>S12/$W12</f>
        <v>0</v>
      </c>
      <c r="T30" s="72">
        <f>T12/$W12</f>
        <v>3.1620526609032347E-3</v>
      </c>
      <c r="U30" s="72">
        <f>U12/$W12</f>
        <v>0.96623310541885765</v>
      </c>
      <c r="V30" s="72">
        <f>V12/$W12</f>
        <v>1.036895624390308E-2</v>
      </c>
      <c r="Z30" s="65" t="s">
        <v>13</v>
      </c>
      <c r="AA30" s="72">
        <f t="shared" si="21"/>
        <v>0.23382187579124783</v>
      </c>
      <c r="AB30" s="72">
        <f t="shared" si="21"/>
        <v>0.32686583103217848</v>
      </c>
      <c r="AC30" s="72">
        <f t="shared" si="21"/>
        <v>0</v>
      </c>
      <c r="AD30" s="72">
        <f t="shared" si="21"/>
        <v>9.4186618326204646E-2</v>
      </c>
      <c r="AE30" s="72">
        <f t="shared" si="21"/>
        <v>3.6270311288319222E-2</v>
      </c>
      <c r="AF30" s="72">
        <f t="shared" si="21"/>
        <v>0.3088553635620499</v>
      </c>
      <c r="AL30" s="65" t="s">
        <v>13</v>
      </c>
      <c r="AM30" s="72">
        <f t="shared" ref="AM30:AP34" si="22">AN12/$AR12</f>
        <v>3.3619691749801624E-2</v>
      </c>
      <c r="AN30" s="72">
        <f t="shared" si="22"/>
        <v>0.92492034363511066</v>
      </c>
      <c r="AO30" s="72">
        <f t="shared" si="22"/>
        <v>4.1459964615087871E-2</v>
      </c>
      <c r="AP30" s="72">
        <f t="shared" si="22"/>
        <v>0</v>
      </c>
    </row>
    <row r="31" spans="1:46" ht="18.75" customHeight="1" x14ac:dyDescent="0.25">
      <c r="P31" s="65" t="s">
        <v>14</v>
      </c>
      <c r="Q31" s="72">
        <f>Q13/$W13</f>
        <v>3.0510324638431317E-2</v>
      </c>
      <c r="R31" s="72">
        <f>R13/$W13</f>
        <v>2.8835383250408287E-2</v>
      </c>
      <c r="S31" s="72">
        <f>S13/$W13</f>
        <v>3.1720986407761899E-3</v>
      </c>
      <c r="T31" s="72">
        <f>T13/$W13</f>
        <v>2.5810403911929959E-4</v>
      </c>
      <c r="U31" s="72">
        <f>U13/$W13</f>
        <v>0.92155827550062364</v>
      </c>
      <c r="V31" s="72">
        <f>V13/$W13</f>
        <v>1.5665813930641266E-2</v>
      </c>
      <c r="Z31" s="65" t="s">
        <v>14</v>
      </c>
      <c r="AA31" s="72">
        <f t="shared" si="21"/>
        <v>0.32995973738955586</v>
      </c>
      <c r="AB31" s="72">
        <f t="shared" si="21"/>
        <v>0.38821681577886669</v>
      </c>
      <c r="AC31" s="72">
        <f t="shared" si="21"/>
        <v>4.2706629662748387E-2</v>
      </c>
      <c r="AD31" s="72">
        <f t="shared" si="21"/>
        <v>3.474908841558049E-3</v>
      </c>
      <c r="AE31" s="72">
        <f t="shared" si="21"/>
        <v>2.4729767922421448E-2</v>
      </c>
      <c r="AF31" s="72">
        <f t="shared" si="21"/>
        <v>0.21091214040484979</v>
      </c>
      <c r="AL31" s="65" t="s">
        <v>14</v>
      </c>
      <c r="AM31" s="72">
        <f t="shared" si="22"/>
        <v>7.4724992159715176E-2</v>
      </c>
      <c r="AN31" s="72">
        <f t="shared" si="22"/>
        <v>0.79803707948111091</v>
      </c>
      <c r="AO31" s="72">
        <f t="shared" si="22"/>
        <v>0.12723792835917389</v>
      </c>
      <c r="AP31" s="72">
        <f t="shared" si="22"/>
        <v>0</v>
      </c>
    </row>
    <row r="32" spans="1:46" ht="18.75" customHeight="1" x14ac:dyDescent="0.25">
      <c r="P32" s="65" t="s">
        <v>15</v>
      </c>
      <c r="Q32" s="72">
        <f>Q14/$W14</f>
        <v>1.1900820748435141E-2</v>
      </c>
      <c r="R32" s="72">
        <f>R14/$W14</f>
        <v>1.1549218514568005E-2</v>
      </c>
      <c r="S32" s="72">
        <f>S14/$W14</f>
        <v>0</v>
      </c>
      <c r="T32" s="72">
        <f>T14/$W14</f>
        <v>1.3749069660200003E-3</v>
      </c>
      <c r="U32" s="72">
        <f>U14/$W14</f>
        <v>0.96537328472243</v>
      </c>
      <c r="V32" s="72">
        <f>V14/$W14</f>
        <v>9.8017690485468368E-3</v>
      </c>
      <c r="Z32" s="65" t="s">
        <v>15</v>
      </c>
      <c r="AA32" s="72">
        <f t="shared" si="21"/>
        <v>0.3308689829199094</v>
      </c>
      <c r="AB32" s="72">
        <f t="shared" si="21"/>
        <v>0.34004999544575876</v>
      </c>
      <c r="AC32" s="72">
        <f t="shared" si="21"/>
        <v>0</v>
      </c>
      <c r="AD32" s="72">
        <f t="shared" si="21"/>
        <v>4.0482142314971291E-2</v>
      </c>
      <c r="AE32" s="72">
        <f t="shared" si="21"/>
        <v>0</v>
      </c>
      <c r="AF32" s="72">
        <f t="shared" si="21"/>
        <v>0.28859887931936046</v>
      </c>
      <c r="AL32" s="65" t="s">
        <v>15</v>
      </c>
      <c r="AM32" s="72">
        <f t="shared" si="22"/>
        <v>3.3985842477979776E-2</v>
      </c>
      <c r="AN32" s="72">
        <f t="shared" si="22"/>
        <v>0.92444286053910463</v>
      </c>
      <c r="AO32" s="72">
        <f t="shared" si="22"/>
        <v>4.1571296982915694E-2</v>
      </c>
      <c r="AP32" s="72">
        <f t="shared" si="22"/>
        <v>0</v>
      </c>
    </row>
    <row r="33" spans="16:42" ht="18.75" customHeight="1" x14ac:dyDescent="0.25">
      <c r="P33" s="65" t="s">
        <v>16</v>
      </c>
      <c r="Q33" s="72">
        <f>Q15/$W15</f>
        <v>2.0757461719302445E-2</v>
      </c>
      <c r="R33" s="72">
        <f>R15/$W15</f>
        <v>1.5611686185872931E-2</v>
      </c>
      <c r="S33" s="72">
        <f>S15/$W15</f>
        <v>4.9033825701217492E-5</v>
      </c>
      <c r="T33" s="72">
        <f>T15/$W15</f>
        <v>7.0637236509577732E-4</v>
      </c>
      <c r="U33" s="72">
        <f>U15/$W15</f>
        <v>0.95349410430188997</v>
      </c>
      <c r="V33" s="72">
        <f>V15/$W15</f>
        <v>9.3813416021376172E-3</v>
      </c>
      <c r="Z33" s="65" t="s">
        <v>16</v>
      </c>
      <c r="AA33" s="72">
        <f t="shared" si="21"/>
        <v>0.41580062082068336</v>
      </c>
      <c r="AB33" s="72">
        <f t="shared" si="21"/>
        <v>0.34468819186246358</v>
      </c>
      <c r="AC33" s="72">
        <f t="shared" si="21"/>
        <v>1.0826108416364382E-3</v>
      </c>
      <c r="AD33" s="72">
        <f t="shared" si="21"/>
        <v>1.559589466554866E-2</v>
      </c>
      <c r="AE33" s="72">
        <f t="shared" si="21"/>
        <v>1.5703379081878348E-2</v>
      </c>
      <c r="AF33" s="72">
        <f t="shared" si="21"/>
        <v>0.20712930272778943</v>
      </c>
      <c r="AL33" s="65" t="s">
        <v>16</v>
      </c>
      <c r="AM33" s="72">
        <f t="shared" si="22"/>
        <v>4.5379561768814358E-2</v>
      </c>
      <c r="AN33" s="72">
        <f t="shared" si="22"/>
        <v>0.90371839685185662</v>
      </c>
      <c r="AO33" s="72">
        <f t="shared" si="22"/>
        <v>4.9212833316459217E-2</v>
      </c>
      <c r="AP33" s="72">
        <f t="shared" si="22"/>
        <v>1.6892080628697875E-3</v>
      </c>
    </row>
    <row r="34" spans="16:42" ht="18.75" customHeight="1" x14ac:dyDescent="0.25">
      <c r="P34" s="65" t="s">
        <v>17</v>
      </c>
      <c r="Q34" s="72">
        <f>Q16/$W16</f>
        <v>1.8636045116633779E-2</v>
      </c>
      <c r="R34" s="72">
        <f>R16/$W16</f>
        <v>1.6185079090538148E-2</v>
      </c>
      <c r="S34" s="72">
        <f>S16/$W16</f>
        <v>0</v>
      </c>
      <c r="T34" s="72">
        <f>T16/$W16</f>
        <v>0</v>
      </c>
      <c r="U34" s="72">
        <f>U16/$W16</f>
        <v>0.94878205600341525</v>
      </c>
      <c r="V34" s="72">
        <f>V16/$W16</f>
        <v>1.6396819789412726E-2</v>
      </c>
      <c r="Z34" s="65" t="s">
        <v>17</v>
      </c>
      <c r="AA34" s="72">
        <f t="shared" si="21"/>
        <v>0.32077258375629036</v>
      </c>
      <c r="AB34" s="72">
        <f t="shared" si="21"/>
        <v>0.33740665308893414</v>
      </c>
      <c r="AC34" s="72">
        <f t="shared" si="21"/>
        <v>0</v>
      </c>
      <c r="AD34" s="72">
        <f t="shared" si="21"/>
        <v>0</v>
      </c>
      <c r="AE34" s="72">
        <f t="shared" si="21"/>
        <v>0</v>
      </c>
      <c r="AF34" s="72">
        <f t="shared" si="21"/>
        <v>0.34182076315477539</v>
      </c>
      <c r="AL34" s="65" t="s">
        <v>17</v>
      </c>
      <c r="AM34" s="72">
        <f t="shared" si="22"/>
        <v>4.8125406998248119E-2</v>
      </c>
      <c r="AN34" s="72">
        <f t="shared" si="22"/>
        <v>0.79775433303642607</v>
      </c>
      <c r="AO34" s="72">
        <f t="shared" si="22"/>
        <v>0.15412025996532572</v>
      </c>
      <c r="AP34" s="72">
        <f t="shared" si="22"/>
        <v>0</v>
      </c>
    </row>
    <row r="35" spans="16:42" ht="18.75" customHeight="1" x14ac:dyDescent="0.25">
      <c r="P35" s="65" t="s">
        <v>40</v>
      </c>
      <c r="Q35" s="72">
        <f>Q17/$W17</f>
        <v>1.9531495493890504E-2</v>
      </c>
      <c r="R35" s="72">
        <f>R17/$W17</f>
        <v>1.5811646550477239E-2</v>
      </c>
      <c r="S35" s="72">
        <f>S17/$W17</f>
        <v>2.9785713046867694E-4</v>
      </c>
      <c r="T35" s="72">
        <f>T17/$W17</f>
        <v>1.3439642712753256E-3</v>
      </c>
      <c r="U35" s="72">
        <f>U17/$W17</f>
        <v>0.95031305425104329</v>
      </c>
      <c r="V35" s="72">
        <f>V17/$W17</f>
        <v>1.2701982302845168E-2</v>
      </c>
      <c r="Z35" s="65" t="s">
        <v>40</v>
      </c>
      <c r="AA35" s="58">
        <f t="shared" si="21"/>
        <v>0.34357313634884329</v>
      </c>
      <c r="AB35" s="58">
        <f t="shared" si="21"/>
        <v>0.3322625000837085</v>
      </c>
      <c r="AC35" s="58">
        <f t="shared" si="21"/>
        <v>6.259104927582311E-3</v>
      </c>
      <c r="AD35" s="58">
        <f t="shared" si="21"/>
        <v>2.8418990963535389E-2</v>
      </c>
      <c r="AE35" s="58">
        <f t="shared" si="21"/>
        <v>2.2569575446388497E-2</v>
      </c>
      <c r="AF35" s="58">
        <f t="shared" si="21"/>
        <v>0.26691669222994208</v>
      </c>
      <c r="AL35" s="65" t="s">
        <v>40</v>
      </c>
      <c r="AM35" s="59">
        <f t="shared" ref="AM35:AP35" si="23">AN17/$AR17</f>
        <v>4.773919754423054E-2</v>
      </c>
      <c r="AN35" s="59">
        <f t="shared" si="23"/>
        <v>0.86959644981937911</v>
      </c>
      <c r="AO35" s="59">
        <f t="shared" si="23"/>
        <v>8.1608262412539767E-2</v>
      </c>
      <c r="AP35" s="59">
        <f t="shared" si="23"/>
        <v>1.0560902238506669E-3</v>
      </c>
    </row>
    <row r="237" ht="67.5" customHeight="1" x14ac:dyDescent="0.25"/>
  </sheetData>
  <mergeCells count="7">
    <mergeCell ref="P2:W2"/>
    <mergeCell ref="B2:N2"/>
    <mergeCell ref="AA20:AF20"/>
    <mergeCell ref="Z2:AI2"/>
    <mergeCell ref="AL20:AP20"/>
    <mergeCell ref="P20:V20"/>
    <mergeCell ref="AM2:AT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>
      <selection activeCell="A19" sqref="A19:K34"/>
    </sheetView>
  </sheetViews>
  <sheetFormatPr baseColWidth="10" defaultRowHeight="12.75" x14ac:dyDescent="0.25"/>
  <cols>
    <col min="1" max="1" width="11.42578125" style="12"/>
    <col min="2" max="2" width="15.140625" style="12" customWidth="1"/>
    <col min="3" max="16384" width="11.42578125" style="12"/>
  </cols>
  <sheetData>
    <row r="1" spans="1:11" ht="66.75" customHeight="1" x14ac:dyDescent="0.25"/>
    <row r="2" spans="1:11" ht="15.75" customHeight="1" x14ac:dyDescent="0.25">
      <c r="A2" s="1"/>
      <c r="B2" s="2"/>
      <c r="C2" s="62" t="s">
        <v>78</v>
      </c>
      <c r="D2" s="63"/>
      <c r="E2" s="63"/>
      <c r="F2" s="63"/>
      <c r="G2" s="63"/>
      <c r="H2" s="64"/>
      <c r="I2" s="10"/>
      <c r="J2" s="60"/>
      <c r="K2" s="61"/>
    </row>
    <row r="3" spans="1:11" ht="38.25" x14ac:dyDescent="0.25">
      <c r="A3" s="3"/>
      <c r="B3" s="4"/>
      <c r="C3" s="65" t="s">
        <v>0</v>
      </c>
      <c r="D3" s="65" t="s">
        <v>3</v>
      </c>
      <c r="E3" s="65" t="s">
        <v>2</v>
      </c>
      <c r="F3" s="65" t="s">
        <v>18</v>
      </c>
      <c r="G3" s="65" t="s">
        <v>1</v>
      </c>
      <c r="H3" s="65" t="s">
        <v>19</v>
      </c>
      <c r="I3" s="65" t="s">
        <v>42</v>
      </c>
      <c r="J3" s="65" t="s">
        <v>32</v>
      </c>
      <c r="K3" s="66" t="s">
        <v>33</v>
      </c>
    </row>
    <row r="4" spans="1:11" ht="12.75" customHeight="1" x14ac:dyDescent="0.25">
      <c r="A4" s="67" t="s">
        <v>4</v>
      </c>
      <c r="B4" s="65" t="s">
        <v>5</v>
      </c>
      <c r="C4" s="5">
        <v>49.31818181818182</v>
      </c>
      <c r="D4" s="5">
        <v>210</v>
      </c>
      <c r="E4" s="5">
        <v>42</v>
      </c>
      <c r="F4" s="5">
        <v>26.234592725392496</v>
      </c>
      <c r="G4" s="6">
        <v>8321.4285714285543</v>
      </c>
      <c r="H4" s="6">
        <v>5384.4537815126014</v>
      </c>
      <c r="I4" s="7">
        <f>H4/G4</f>
        <v>0.64705882352941269</v>
      </c>
      <c r="J4" s="8">
        <v>6111</v>
      </c>
      <c r="K4" s="9">
        <f t="shared" ref="K4:K16" si="0">C4*I4*J4</f>
        <v>195012.79411764734</v>
      </c>
    </row>
    <row r="5" spans="1:11" x14ac:dyDescent="0.25">
      <c r="A5" s="68"/>
      <c r="B5" s="65" t="s">
        <v>87</v>
      </c>
      <c r="C5" s="5">
        <v>44.115849056603771</v>
      </c>
      <c r="D5" s="5">
        <v>63</v>
      </c>
      <c r="E5" s="5">
        <v>42</v>
      </c>
      <c r="F5" s="5">
        <v>5.3529032780430086</v>
      </c>
      <c r="G5" s="6">
        <v>13295.238095238055</v>
      </c>
      <c r="H5" s="6">
        <v>7536.3381716323011</v>
      </c>
      <c r="I5" s="7">
        <f t="shared" ref="I5:I16" si="1">H5/G5</f>
        <v>0.56684491978609886</v>
      </c>
      <c r="J5" s="8">
        <v>9955</v>
      </c>
      <c r="K5" s="9">
        <f t="shared" si="0"/>
        <v>248943.14117647172</v>
      </c>
    </row>
    <row r="6" spans="1:11" ht="15.75" customHeight="1" x14ac:dyDescent="0.25">
      <c r="A6" s="68"/>
      <c r="B6" s="65" t="s">
        <v>7</v>
      </c>
      <c r="C6" s="5">
        <v>55.908542713567812</v>
      </c>
      <c r="D6" s="5">
        <v>252</v>
      </c>
      <c r="E6" s="5">
        <v>37.799999999999997</v>
      </c>
      <c r="F6" s="5">
        <v>35.565045806157912</v>
      </c>
      <c r="G6" s="6">
        <v>40028.095238095237</v>
      </c>
      <c r="H6" s="6">
        <v>25049.028152141487</v>
      </c>
      <c r="I6" s="7">
        <f t="shared" si="1"/>
        <v>0.62578616352201577</v>
      </c>
      <c r="J6" s="8">
        <v>23281.428571428569</v>
      </c>
      <c r="K6" s="9">
        <f t="shared" si="0"/>
        <v>814542.5094339659</v>
      </c>
    </row>
    <row r="7" spans="1:11" ht="13.5" customHeight="1" x14ac:dyDescent="0.25">
      <c r="A7" s="68"/>
      <c r="B7" s="65" t="s">
        <v>8</v>
      </c>
      <c r="C7" s="5">
        <v>52.025513513467068</v>
      </c>
      <c r="D7" s="5">
        <v>210</v>
      </c>
      <c r="E7" s="5">
        <v>42</v>
      </c>
      <c r="F7" s="5">
        <v>35.786561164199753</v>
      </c>
      <c r="G7" s="6">
        <v>52403.15476190472</v>
      </c>
      <c r="H7" s="6">
        <v>11618.568374661694</v>
      </c>
      <c r="I7" s="7">
        <f t="shared" si="1"/>
        <v>0.22171505565745045</v>
      </c>
      <c r="J7" s="8">
        <v>41553</v>
      </c>
      <c r="K7" s="9">
        <f t="shared" si="0"/>
        <v>479307.19090628537</v>
      </c>
    </row>
    <row r="8" spans="1:11" x14ac:dyDescent="0.25">
      <c r="A8" s="68"/>
      <c r="B8" s="65" t="s">
        <v>9</v>
      </c>
      <c r="C8" s="5">
        <v>48.754448741921863</v>
      </c>
      <c r="D8" s="5">
        <v>189</v>
      </c>
      <c r="E8" s="5">
        <v>8.4</v>
      </c>
      <c r="F8" s="5">
        <v>17.137325586960827</v>
      </c>
      <c r="G8" s="6">
        <v>19910.714285714275</v>
      </c>
      <c r="H8" s="6">
        <v>11746.591401342845</v>
      </c>
      <c r="I8" s="7">
        <f t="shared" si="1"/>
        <v>0.58996333495533604</v>
      </c>
      <c r="J8" s="8">
        <v>17420</v>
      </c>
      <c r="K8" s="9">
        <f t="shared" si="0"/>
        <v>501057.33356573572</v>
      </c>
    </row>
    <row r="9" spans="1:11" x14ac:dyDescent="0.25">
      <c r="A9" s="68"/>
      <c r="B9" s="65" t="s">
        <v>10</v>
      </c>
      <c r="C9" s="5">
        <v>41.148870092361797</v>
      </c>
      <c r="D9" s="5">
        <v>78.75</v>
      </c>
      <c r="E9" s="5">
        <v>21</v>
      </c>
      <c r="F9" s="5">
        <v>9.1451005180786265</v>
      </c>
      <c r="G9" s="6">
        <v>62393.571428571428</v>
      </c>
      <c r="H9" s="6">
        <v>24421.021444439404</v>
      </c>
      <c r="I9" s="7">
        <f t="shared" si="1"/>
        <v>0.39140284624349081</v>
      </c>
      <c r="J9" s="8">
        <v>29200</v>
      </c>
      <c r="K9" s="9">
        <f t="shared" si="0"/>
        <v>470288.91831653862</v>
      </c>
    </row>
    <row r="10" spans="1:11" ht="13.5" customHeight="1" x14ac:dyDescent="0.25">
      <c r="A10" s="68"/>
      <c r="B10" s="65" t="s">
        <v>11</v>
      </c>
      <c r="C10" s="5">
        <v>51.123532230309436</v>
      </c>
      <c r="D10" s="5">
        <v>84</v>
      </c>
      <c r="E10" s="5">
        <v>42</v>
      </c>
      <c r="F10" s="5">
        <v>16.757523832777352</v>
      </c>
      <c r="G10" s="6">
        <v>28547.02380952378</v>
      </c>
      <c r="H10" s="6">
        <v>4991.2733843537289</v>
      </c>
      <c r="I10" s="7">
        <f t="shared" si="1"/>
        <v>0.17484391429584173</v>
      </c>
      <c r="J10" s="8">
        <v>24787.38095238095</v>
      </c>
      <c r="K10" s="9">
        <f t="shared" si="0"/>
        <v>221565.43739214103</v>
      </c>
    </row>
    <row r="11" spans="1:11" x14ac:dyDescent="0.25">
      <c r="A11" s="68"/>
      <c r="B11" s="65" t="s">
        <v>12</v>
      </c>
      <c r="C11" s="5">
        <v>48.057912912154769</v>
      </c>
      <c r="D11" s="5">
        <v>105</v>
      </c>
      <c r="E11" s="5">
        <v>42</v>
      </c>
      <c r="F11" s="5">
        <v>9.7902283771407568</v>
      </c>
      <c r="G11" s="6">
        <v>9040.4761904761999</v>
      </c>
      <c r="H11" s="6">
        <v>3306.3043967587032</v>
      </c>
      <c r="I11" s="7">
        <f t="shared" si="1"/>
        <v>0.36572237204073055</v>
      </c>
      <c r="J11" s="8">
        <v>13800</v>
      </c>
      <c r="K11" s="9">
        <f t="shared" si="0"/>
        <v>242546.78389672932</v>
      </c>
    </row>
    <row r="12" spans="1:11" x14ac:dyDescent="0.25">
      <c r="A12" s="68"/>
      <c r="B12" s="65" t="s">
        <v>13</v>
      </c>
      <c r="C12" s="5">
        <v>48.873202216099955</v>
      </c>
      <c r="D12" s="5">
        <v>268.8</v>
      </c>
      <c r="E12" s="5">
        <v>42</v>
      </c>
      <c r="F12" s="5">
        <v>31.821559003887963</v>
      </c>
      <c r="G12" s="6">
        <v>26594.999999999945</v>
      </c>
      <c r="H12" s="6">
        <v>9223.0887752425861</v>
      </c>
      <c r="I12" s="7">
        <f t="shared" si="1"/>
        <v>0.34679784828887406</v>
      </c>
      <c r="J12" s="8">
        <v>21555</v>
      </c>
      <c r="K12" s="9">
        <f t="shared" si="0"/>
        <v>365338.31107711984</v>
      </c>
    </row>
    <row r="13" spans="1:11" x14ac:dyDescent="0.25">
      <c r="A13" s="68"/>
      <c r="B13" s="65" t="s">
        <v>14</v>
      </c>
      <c r="C13" s="5">
        <v>50.475903614457842</v>
      </c>
      <c r="D13" s="5">
        <v>210</v>
      </c>
      <c r="E13" s="5">
        <v>42</v>
      </c>
      <c r="F13" s="5">
        <v>21.280906687269969</v>
      </c>
      <c r="G13" s="6">
        <v>25289.999999999982</v>
      </c>
      <c r="H13" s="6">
        <v>13243.343848580495</v>
      </c>
      <c r="I13" s="7">
        <f t="shared" si="1"/>
        <v>0.52365930599369337</v>
      </c>
      <c r="J13" s="8">
        <v>18230</v>
      </c>
      <c r="K13" s="9">
        <f t="shared" si="0"/>
        <v>481858.58044164279</v>
      </c>
    </row>
    <row r="14" spans="1:11" x14ac:dyDescent="0.25">
      <c r="A14" s="68"/>
      <c r="B14" s="65" t="s">
        <v>15</v>
      </c>
      <c r="C14" s="5">
        <v>46.883720930232542</v>
      </c>
      <c r="D14" s="5">
        <v>147</v>
      </c>
      <c r="E14" s="5">
        <v>42</v>
      </c>
      <c r="F14" s="5">
        <v>16.069485159170686</v>
      </c>
      <c r="G14" s="6">
        <v>18342.142857142899</v>
      </c>
      <c r="H14" s="6">
        <v>5842.3121693121748</v>
      </c>
      <c r="I14" s="7">
        <f t="shared" si="1"/>
        <v>0.31851851851851809</v>
      </c>
      <c r="J14" s="8">
        <v>19824</v>
      </c>
      <c r="K14" s="9">
        <f t="shared" si="0"/>
        <v>296038.3999999995</v>
      </c>
    </row>
    <row r="15" spans="1:11" x14ac:dyDescent="0.25">
      <c r="A15" s="68"/>
      <c r="B15" s="65" t="s">
        <v>16</v>
      </c>
      <c r="C15" s="5">
        <v>47.311827807491582</v>
      </c>
      <c r="D15" s="5">
        <v>63</v>
      </c>
      <c r="E15" s="5">
        <v>42</v>
      </c>
      <c r="F15" s="5">
        <v>7.7987122127460999</v>
      </c>
      <c r="G15" s="6">
        <v>23972.02380952382</v>
      </c>
      <c r="H15" s="6">
        <v>8953.7822034317451</v>
      </c>
      <c r="I15" s="7">
        <f t="shared" si="1"/>
        <v>0.37350964918842217</v>
      </c>
      <c r="J15" s="8">
        <v>20117</v>
      </c>
      <c r="K15" s="9">
        <f t="shared" si="0"/>
        <v>355496.04076898453</v>
      </c>
    </row>
    <row r="16" spans="1:11" ht="13.5" customHeight="1" x14ac:dyDescent="0.25">
      <c r="A16" s="69"/>
      <c r="B16" s="65" t="s">
        <v>17</v>
      </c>
      <c r="C16" s="5">
        <v>45.543272727272729</v>
      </c>
      <c r="D16" s="5">
        <v>126</v>
      </c>
      <c r="E16" s="5">
        <v>26.88</v>
      </c>
      <c r="F16" s="5">
        <v>16.007677432377488</v>
      </c>
      <c r="G16" s="6">
        <v>12206.666666666681</v>
      </c>
      <c r="H16" s="6">
        <v>5837.9710144927603</v>
      </c>
      <c r="I16" s="7">
        <f t="shared" si="1"/>
        <v>0.47826086956521741</v>
      </c>
      <c r="J16" s="8">
        <v>10448</v>
      </c>
      <c r="K16" s="9">
        <f t="shared" si="0"/>
        <v>227573.79339130438</v>
      </c>
    </row>
    <row r="17" spans="1:11" x14ac:dyDescent="0.25">
      <c r="J17" s="70">
        <f>SUM(J4:J16)</f>
        <v>256281.80952380953</v>
      </c>
      <c r="K17" s="13">
        <f>SUM(K4:K16)</f>
        <v>4899569.2344845654</v>
      </c>
    </row>
    <row r="19" spans="1:11" ht="15.75" customHeight="1" x14ac:dyDescent="0.25">
      <c r="A19" s="1"/>
      <c r="B19" s="2"/>
      <c r="C19" s="62" t="s">
        <v>23</v>
      </c>
      <c r="D19" s="63"/>
      <c r="E19" s="63"/>
      <c r="F19" s="63"/>
      <c r="G19" s="63"/>
      <c r="H19" s="64"/>
      <c r="I19" s="10"/>
      <c r="J19" s="60"/>
      <c r="K19" s="61"/>
    </row>
    <row r="20" spans="1:11" ht="38.25" x14ac:dyDescent="0.25">
      <c r="A20" s="3"/>
      <c r="B20" s="4"/>
      <c r="C20" s="65" t="s">
        <v>0</v>
      </c>
      <c r="D20" s="65" t="s">
        <v>2</v>
      </c>
      <c r="E20" s="65" t="s">
        <v>3</v>
      </c>
      <c r="F20" s="65" t="s">
        <v>18</v>
      </c>
      <c r="G20" s="65" t="s">
        <v>1</v>
      </c>
      <c r="H20" s="65" t="s">
        <v>19</v>
      </c>
      <c r="I20" s="65" t="s">
        <v>42</v>
      </c>
      <c r="J20" s="65" t="s">
        <v>32</v>
      </c>
      <c r="K20" s="66" t="s">
        <v>33</v>
      </c>
    </row>
    <row r="21" spans="1:11" ht="15.75" customHeight="1" x14ac:dyDescent="0.25">
      <c r="A21" s="67" t="s">
        <v>4</v>
      </c>
      <c r="B21" s="65" t="s">
        <v>5</v>
      </c>
      <c r="C21" s="5">
        <v>42.413636363636336</v>
      </c>
      <c r="D21" s="5">
        <v>36.119999999999997</v>
      </c>
      <c r="E21" s="5">
        <v>180.6</v>
      </c>
      <c r="F21" s="5">
        <v>22.561749743837545</v>
      </c>
      <c r="G21" s="6">
        <v>8321.4285714285543</v>
      </c>
      <c r="H21" s="6">
        <v>5384.4537815126014</v>
      </c>
      <c r="I21" s="7">
        <f>H21/G21</f>
        <v>0.64705882352941269</v>
      </c>
      <c r="J21" s="8">
        <v>6111</v>
      </c>
      <c r="K21" s="9">
        <f t="shared" ref="K21:K33" si="2">C21*J21*I21</f>
        <v>167711.00294117659</v>
      </c>
    </row>
    <row r="22" spans="1:11" x14ac:dyDescent="0.25">
      <c r="A22" s="68"/>
      <c r="B22" s="65" t="s">
        <v>87</v>
      </c>
      <c r="C22" s="5">
        <v>37.939630188679239</v>
      </c>
      <c r="D22" s="5">
        <v>36.119999999999997</v>
      </c>
      <c r="E22" s="5">
        <v>54.18</v>
      </c>
      <c r="F22" s="5">
        <v>4.6034968191169874</v>
      </c>
      <c r="G22" s="6">
        <v>13295.238095238055</v>
      </c>
      <c r="H22" s="6">
        <v>7536.3381716323011</v>
      </c>
      <c r="I22" s="7">
        <f t="shared" ref="I22:I33" si="3">H22/G22</f>
        <v>0.56684491978609886</v>
      </c>
      <c r="J22" s="8">
        <v>9955</v>
      </c>
      <c r="K22" s="9">
        <f t="shared" si="2"/>
        <v>214091.10141176565</v>
      </c>
    </row>
    <row r="23" spans="1:11" x14ac:dyDescent="0.25">
      <c r="A23" s="68"/>
      <c r="B23" s="65" t="s">
        <v>7</v>
      </c>
      <c r="C23" s="5">
        <v>48.081346733668319</v>
      </c>
      <c r="D23" s="5">
        <v>32.508000000000003</v>
      </c>
      <c r="E23" s="5">
        <v>216.72</v>
      </c>
      <c r="F23" s="5">
        <v>30.585939393295803</v>
      </c>
      <c r="G23" s="6">
        <v>40028.095238095237</v>
      </c>
      <c r="H23" s="6">
        <v>25049.028152141487</v>
      </c>
      <c r="I23" s="7">
        <f t="shared" si="3"/>
        <v>0.62578616352201577</v>
      </c>
      <c r="J23" s="8">
        <v>23281.428571428569</v>
      </c>
      <c r="K23" s="9">
        <f t="shared" si="2"/>
        <v>700506.5581132106</v>
      </c>
    </row>
    <row r="24" spans="1:11" x14ac:dyDescent="0.25">
      <c r="A24" s="68"/>
      <c r="B24" s="65" t="s">
        <v>8</v>
      </c>
      <c r="C24" s="5">
        <v>44.741941621581667</v>
      </c>
      <c r="D24" s="5">
        <v>36.119999999999997</v>
      </c>
      <c r="E24" s="5">
        <v>180.6</v>
      </c>
      <c r="F24" s="5">
        <v>30.77644260121178</v>
      </c>
      <c r="G24" s="6">
        <v>52403.15476190472</v>
      </c>
      <c r="H24" s="6">
        <v>11618.568374661694</v>
      </c>
      <c r="I24" s="7">
        <f t="shared" si="3"/>
        <v>0.22171505565745045</v>
      </c>
      <c r="J24" s="8">
        <v>41553</v>
      </c>
      <c r="K24" s="9">
        <f t="shared" si="2"/>
        <v>412204.18417940533</v>
      </c>
    </row>
    <row r="25" spans="1:11" x14ac:dyDescent="0.25">
      <c r="A25" s="68"/>
      <c r="B25" s="65" t="s">
        <v>9</v>
      </c>
      <c r="C25" s="5">
        <v>41.928825918052809</v>
      </c>
      <c r="D25" s="5">
        <v>7.2240000000000002</v>
      </c>
      <c r="E25" s="5">
        <v>162.54</v>
      </c>
      <c r="F25" s="5">
        <v>14.73810000478632</v>
      </c>
      <c r="G25" s="6">
        <v>19910.714285714275</v>
      </c>
      <c r="H25" s="6">
        <v>11746.591401342845</v>
      </c>
      <c r="I25" s="7">
        <f t="shared" si="3"/>
        <v>0.58996333495533604</v>
      </c>
      <c r="J25" s="8">
        <v>17420</v>
      </c>
      <c r="K25" s="9">
        <f t="shared" si="2"/>
        <v>430909.30686653277</v>
      </c>
    </row>
    <row r="26" spans="1:11" x14ac:dyDescent="0.25">
      <c r="A26" s="68"/>
      <c r="B26" s="65" t="s">
        <v>10</v>
      </c>
      <c r="C26" s="5">
        <v>35.388028279431147</v>
      </c>
      <c r="D26" s="5">
        <v>18.059999999999999</v>
      </c>
      <c r="E26" s="5">
        <v>67.724999999999994</v>
      </c>
      <c r="F26" s="5">
        <v>7.864786445547618</v>
      </c>
      <c r="G26" s="6">
        <v>62393.571428571428</v>
      </c>
      <c r="H26" s="6">
        <v>24421.021444439404</v>
      </c>
      <c r="I26" s="7">
        <f t="shared" si="3"/>
        <v>0.39140284624349081</v>
      </c>
      <c r="J26" s="8">
        <v>29200</v>
      </c>
      <c r="K26" s="9">
        <f t="shared" si="2"/>
        <v>404448.46975222323</v>
      </c>
    </row>
    <row r="27" spans="1:11" x14ac:dyDescent="0.25">
      <c r="A27" s="68"/>
      <c r="B27" s="65" t="s">
        <v>11</v>
      </c>
      <c r="C27" s="5">
        <v>43.966237718066097</v>
      </c>
      <c r="D27" s="5">
        <v>36.119999999999997</v>
      </c>
      <c r="E27" s="5">
        <v>72.239999999999995</v>
      </c>
      <c r="F27" s="5">
        <v>14.411470496188524</v>
      </c>
      <c r="G27" s="6">
        <v>28547.02380952378</v>
      </c>
      <c r="H27" s="6">
        <v>4991.2733843537289</v>
      </c>
      <c r="I27" s="7">
        <f t="shared" si="3"/>
        <v>0.17484391429584173</v>
      </c>
      <c r="J27" s="8">
        <v>24787.38095238095</v>
      </c>
      <c r="K27" s="9">
        <f t="shared" si="2"/>
        <v>190546.27615724123</v>
      </c>
    </row>
    <row r="28" spans="1:11" x14ac:dyDescent="0.25">
      <c r="A28" s="68"/>
      <c r="B28" s="65" t="s">
        <v>12</v>
      </c>
      <c r="C28" s="5">
        <v>41.329805104453115</v>
      </c>
      <c r="D28" s="5">
        <v>36.119999999999997</v>
      </c>
      <c r="E28" s="5">
        <v>90.3</v>
      </c>
      <c r="F28" s="5">
        <v>8.4195964043410587</v>
      </c>
      <c r="G28" s="6">
        <v>9040.4761904761999</v>
      </c>
      <c r="H28" s="6">
        <v>3306.3043967587032</v>
      </c>
      <c r="I28" s="7">
        <f t="shared" si="3"/>
        <v>0.36572237204073055</v>
      </c>
      <c r="J28" s="8">
        <v>13800</v>
      </c>
      <c r="K28" s="9">
        <f t="shared" si="2"/>
        <v>208590.23415118729</v>
      </c>
    </row>
    <row r="29" spans="1:11" x14ac:dyDescent="0.25">
      <c r="A29" s="68"/>
      <c r="B29" s="65" t="s">
        <v>13</v>
      </c>
      <c r="C29" s="5">
        <v>42.030953905845976</v>
      </c>
      <c r="D29" s="5">
        <v>36.119999999999997</v>
      </c>
      <c r="E29" s="5">
        <v>231.16800000000001</v>
      </c>
      <c r="F29" s="5">
        <v>27.366540743343641</v>
      </c>
      <c r="G29" s="6">
        <v>26594.999999999945</v>
      </c>
      <c r="H29" s="6">
        <v>9223.0887752425861</v>
      </c>
      <c r="I29" s="7">
        <f t="shared" si="3"/>
        <v>0.34679784828887406</v>
      </c>
      <c r="J29" s="8">
        <v>21555</v>
      </c>
      <c r="K29" s="9">
        <f t="shared" si="2"/>
        <v>314190.94752632314</v>
      </c>
    </row>
    <row r="30" spans="1:11" x14ac:dyDescent="0.25">
      <c r="A30" s="68"/>
      <c r="B30" s="65" t="s">
        <v>14</v>
      </c>
      <c r="C30" s="5">
        <v>43.409277108433777</v>
      </c>
      <c r="D30" s="5">
        <v>36.119999999999997</v>
      </c>
      <c r="E30" s="5">
        <v>180.6</v>
      </c>
      <c r="F30" s="5">
        <v>18.301579751052184</v>
      </c>
      <c r="G30" s="6">
        <v>25289.999999999982</v>
      </c>
      <c r="H30" s="6">
        <v>13243.343848580495</v>
      </c>
      <c r="I30" s="7">
        <f t="shared" si="3"/>
        <v>0.52365930599369337</v>
      </c>
      <c r="J30" s="8">
        <v>18230</v>
      </c>
      <c r="K30" s="9">
        <f t="shared" si="2"/>
        <v>414398.37917981314</v>
      </c>
    </row>
    <row r="31" spans="1:11" x14ac:dyDescent="0.25">
      <c r="A31" s="68"/>
      <c r="B31" s="65" t="s">
        <v>15</v>
      </c>
      <c r="C31" s="5">
        <v>40.32</v>
      </c>
      <c r="D31" s="5">
        <v>36.119999999999997</v>
      </c>
      <c r="E31" s="5">
        <v>126.42</v>
      </c>
      <c r="F31" s="5">
        <v>13.819757236886796</v>
      </c>
      <c r="G31" s="6">
        <v>18342.142857142899</v>
      </c>
      <c r="H31" s="6">
        <v>5842.3121693121748</v>
      </c>
      <c r="I31" s="7">
        <f t="shared" si="3"/>
        <v>0.31851851851851809</v>
      </c>
      <c r="J31" s="8">
        <v>19824</v>
      </c>
      <c r="K31" s="9">
        <f t="shared" si="2"/>
        <v>254593.02399999968</v>
      </c>
    </row>
    <row r="32" spans="1:11" x14ac:dyDescent="0.25">
      <c r="A32" s="68"/>
      <c r="B32" s="65" t="s">
        <v>16</v>
      </c>
      <c r="C32" s="5">
        <v>40.688171914442741</v>
      </c>
      <c r="D32" s="5">
        <v>36.119999999999997</v>
      </c>
      <c r="E32" s="5">
        <v>54.18</v>
      </c>
      <c r="F32" s="5">
        <v>6.7068925029616482</v>
      </c>
      <c r="G32" s="6">
        <v>23972.02380952382</v>
      </c>
      <c r="H32" s="6">
        <v>8953.7822034317451</v>
      </c>
      <c r="I32" s="7">
        <f t="shared" si="3"/>
        <v>0.37350964918842217</v>
      </c>
      <c r="J32" s="8">
        <v>20117</v>
      </c>
      <c r="K32" s="9">
        <f t="shared" si="2"/>
        <v>305726.59506132657</v>
      </c>
    </row>
    <row r="33" spans="1:11" ht="15" customHeight="1" x14ac:dyDescent="0.25">
      <c r="A33" s="69"/>
      <c r="B33" s="65" t="s">
        <v>17</v>
      </c>
      <c r="C33" s="5">
        <v>39.167214545454542</v>
      </c>
      <c r="D33" s="5">
        <v>23.116800000000001</v>
      </c>
      <c r="E33" s="5">
        <v>108.36</v>
      </c>
      <c r="F33" s="5">
        <v>13.766602591844642</v>
      </c>
      <c r="G33" s="6">
        <v>12206.666666666681</v>
      </c>
      <c r="H33" s="6">
        <v>5837.9710144927603</v>
      </c>
      <c r="I33" s="7">
        <f t="shared" si="3"/>
        <v>0.47826086956521741</v>
      </c>
      <c r="J33" s="8">
        <v>10448</v>
      </c>
      <c r="K33" s="9">
        <f t="shared" si="2"/>
        <v>195713.46231652171</v>
      </c>
    </row>
    <row r="34" spans="1:11" x14ac:dyDescent="0.25">
      <c r="J34" s="70">
        <f>SUM(J21:J33)</f>
        <v>256281.80952380953</v>
      </c>
      <c r="K34" s="13">
        <f>SUM(K21:K33)</f>
        <v>4213629.541656727</v>
      </c>
    </row>
    <row r="35" spans="1:11" ht="60" customHeight="1" x14ac:dyDescent="0.25"/>
  </sheetData>
  <mergeCells count="6">
    <mergeCell ref="A19:B20"/>
    <mergeCell ref="C19:H19"/>
    <mergeCell ref="A21:A33"/>
    <mergeCell ref="A2:B3"/>
    <mergeCell ref="C2:H2"/>
    <mergeCell ref="A4:A1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>
      <selection activeCell="B22" sqref="B22"/>
    </sheetView>
  </sheetViews>
  <sheetFormatPr baseColWidth="10" defaultRowHeight="12.75" x14ac:dyDescent="0.25"/>
  <cols>
    <col min="1" max="1" width="11.42578125" style="12"/>
    <col min="2" max="2" width="15.7109375" style="12" customWidth="1"/>
    <col min="3" max="16384" width="11.42578125" style="12"/>
  </cols>
  <sheetData>
    <row r="1" spans="1:11" ht="66" customHeight="1" x14ac:dyDescent="0.25"/>
    <row r="2" spans="1:11" ht="15.75" customHeight="1" x14ac:dyDescent="0.25">
      <c r="A2" s="1"/>
      <c r="B2" s="2"/>
      <c r="C2" s="62" t="s">
        <v>76</v>
      </c>
      <c r="D2" s="63"/>
      <c r="E2" s="63"/>
      <c r="F2" s="63"/>
      <c r="G2" s="63"/>
      <c r="H2" s="64"/>
      <c r="I2" s="10"/>
      <c r="J2" s="60"/>
      <c r="K2" s="61"/>
    </row>
    <row r="3" spans="1:11" ht="38.25" x14ac:dyDescent="0.25">
      <c r="A3" s="3"/>
      <c r="B3" s="4"/>
      <c r="C3" s="65" t="s">
        <v>0</v>
      </c>
      <c r="D3" s="65" t="s">
        <v>3</v>
      </c>
      <c r="E3" s="65" t="s">
        <v>2</v>
      </c>
      <c r="F3" s="65" t="s">
        <v>18</v>
      </c>
      <c r="G3" s="65" t="s">
        <v>1</v>
      </c>
      <c r="H3" s="65" t="s">
        <v>19</v>
      </c>
      <c r="I3" s="65" t="s">
        <v>42</v>
      </c>
      <c r="J3" s="65" t="s">
        <v>32</v>
      </c>
      <c r="K3" s="66" t="s">
        <v>33</v>
      </c>
    </row>
    <row r="4" spans="1:11" ht="15" customHeight="1" x14ac:dyDescent="0.25">
      <c r="A4" s="67" t="s">
        <v>4</v>
      </c>
      <c r="B4" s="65" t="s">
        <v>5</v>
      </c>
      <c r="C4" s="6"/>
      <c r="D4" s="6"/>
      <c r="E4" s="6"/>
      <c r="F4" s="6"/>
      <c r="G4" s="6">
        <v>8321.4285714285543</v>
      </c>
      <c r="H4" s="6">
        <v>0</v>
      </c>
      <c r="I4" s="7">
        <f>H4/G4</f>
        <v>0</v>
      </c>
      <c r="J4" s="8">
        <v>6111</v>
      </c>
      <c r="K4" s="9">
        <f>C4*I4*J4</f>
        <v>0</v>
      </c>
    </row>
    <row r="5" spans="1:11" x14ac:dyDescent="0.25">
      <c r="A5" s="68"/>
      <c r="B5" s="65" t="s">
        <v>87</v>
      </c>
      <c r="C5" s="6"/>
      <c r="D5" s="6"/>
      <c r="E5" s="6"/>
      <c r="F5" s="6"/>
      <c r="G5" s="6">
        <v>13295.238095238055</v>
      </c>
      <c r="H5" s="6">
        <v>0</v>
      </c>
      <c r="I5" s="7">
        <f t="shared" ref="I5:I16" si="0">H5/G5</f>
        <v>0</v>
      </c>
      <c r="J5" s="8">
        <v>9955</v>
      </c>
      <c r="K5" s="9">
        <f t="shared" ref="K5:K16" si="1">C5*I5*J5</f>
        <v>0</v>
      </c>
    </row>
    <row r="6" spans="1:11" ht="15.75" customHeight="1" x14ac:dyDescent="0.25">
      <c r="A6" s="68"/>
      <c r="B6" s="65" t="s">
        <v>7</v>
      </c>
      <c r="C6" s="6">
        <v>11.107317073170734</v>
      </c>
      <c r="D6" s="6">
        <v>45</v>
      </c>
      <c r="E6" s="6">
        <v>2.7</v>
      </c>
      <c r="F6" s="6">
        <v>11.123547638029367</v>
      </c>
      <c r="G6" s="6">
        <v>40028.095238095237</v>
      </c>
      <c r="H6" s="6">
        <v>5160.8550464211075</v>
      </c>
      <c r="I6" s="7">
        <f t="shared" si="0"/>
        <v>0.12893081761006348</v>
      </c>
      <c r="J6" s="8">
        <v>23281.428571428569</v>
      </c>
      <c r="K6" s="9">
        <f t="shared" si="1"/>
        <v>33340.762803234655</v>
      </c>
    </row>
    <row r="7" spans="1:11" ht="13.5" customHeight="1" x14ac:dyDescent="0.25">
      <c r="A7" s="68"/>
      <c r="B7" s="65" t="s">
        <v>8</v>
      </c>
      <c r="C7" s="6"/>
      <c r="D7" s="6"/>
      <c r="E7" s="6"/>
      <c r="F7" s="6"/>
      <c r="G7" s="6">
        <v>52403.15476190472</v>
      </c>
      <c r="H7" s="6">
        <v>0</v>
      </c>
      <c r="I7" s="7">
        <f t="shared" si="0"/>
        <v>0</v>
      </c>
      <c r="J7" s="8">
        <v>41553</v>
      </c>
      <c r="K7" s="9">
        <f t="shared" si="1"/>
        <v>0</v>
      </c>
    </row>
    <row r="8" spans="1:11" x14ac:dyDescent="0.25">
      <c r="A8" s="68"/>
      <c r="B8" s="65" t="s">
        <v>9</v>
      </c>
      <c r="C8" s="6">
        <v>12.4</v>
      </c>
      <c r="D8" s="6">
        <v>30</v>
      </c>
      <c r="E8" s="6">
        <v>1.8</v>
      </c>
      <c r="F8" s="6">
        <v>12.560860854998538</v>
      </c>
      <c r="G8" s="6">
        <v>19910.714285714275</v>
      </c>
      <c r="H8" s="6">
        <v>214.59435626102277</v>
      </c>
      <c r="I8" s="7">
        <f t="shared" si="0"/>
        <v>1.0777833139567069E-2</v>
      </c>
      <c r="J8" s="8">
        <v>17420</v>
      </c>
      <c r="K8" s="9">
        <f t="shared" si="1"/>
        <v>2328.0981808116035</v>
      </c>
    </row>
    <row r="9" spans="1:11" x14ac:dyDescent="0.25">
      <c r="A9" s="68"/>
      <c r="B9" s="65" t="s">
        <v>10</v>
      </c>
      <c r="C9" s="6"/>
      <c r="D9" s="6"/>
      <c r="E9" s="6"/>
      <c r="F9" s="6"/>
      <c r="G9" s="6">
        <v>62393.571428571428</v>
      </c>
      <c r="H9" s="6">
        <v>0</v>
      </c>
      <c r="I9" s="7">
        <f t="shared" si="0"/>
        <v>0</v>
      </c>
      <c r="J9" s="8">
        <v>29200</v>
      </c>
      <c r="K9" s="9">
        <f t="shared" si="1"/>
        <v>0</v>
      </c>
    </row>
    <row r="10" spans="1:11" ht="14.25" customHeight="1" x14ac:dyDescent="0.25">
      <c r="A10" s="68"/>
      <c r="B10" s="65" t="s">
        <v>11</v>
      </c>
      <c r="C10" s="6">
        <v>5.7</v>
      </c>
      <c r="D10" s="6">
        <v>6</v>
      </c>
      <c r="E10" s="6">
        <v>5.4</v>
      </c>
      <c r="F10" s="6">
        <v>0.3002969307787543</v>
      </c>
      <c r="G10" s="6">
        <v>28547.02380952378</v>
      </c>
      <c r="H10" s="6">
        <v>505.918367346938</v>
      </c>
      <c r="I10" s="7">
        <f t="shared" si="0"/>
        <v>1.7722280638521586E-2</v>
      </c>
      <c r="J10" s="8">
        <v>24787.38095238095</v>
      </c>
      <c r="K10" s="9">
        <f t="shared" si="1"/>
        <v>2503.9468527326262</v>
      </c>
    </row>
    <row r="11" spans="1:11" x14ac:dyDescent="0.25">
      <c r="A11" s="68"/>
      <c r="B11" s="65" t="s">
        <v>12</v>
      </c>
      <c r="C11" s="6"/>
      <c r="D11" s="6"/>
      <c r="E11" s="6"/>
      <c r="F11" s="6"/>
      <c r="G11" s="6">
        <v>9040.4761904761999</v>
      </c>
      <c r="H11" s="6">
        <v>0</v>
      </c>
      <c r="I11" s="7">
        <f t="shared" si="0"/>
        <v>0</v>
      </c>
      <c r="J11" s="8">
        <v>13800</v>
      </c>
      <c r="K11" s="9">
        <f t="shared" si="1"/>
        <v>0</v>
      </c>
    </row>
    <row r="12" spans="1:11" x14ac:dyDescent="0.25">
      <c r="A12" s="68"/>
      <c r="B12" s="65" t="s">
        <v>13</v>
      </c>
      <c r="C12" s="6"/>
      <c r="D12" s="6"/>
      <c r="E12" s="6"/>
      <c r="F12" s="6"/>
      <c r="G12" s="6">
        <v>26594.999999999945</v>
      </c>
      <c r="H12" s="6">
        <v>0</v>
      </c>
      <c r="I12" s="7">
        <f t="shared" si="0"/>
        <v>0</v>
      </c>
      <c r="J12" s="8">
        <v>21555</v>
      </c>
      <c r="K12" s="9">
        <f t="shared" si="1"/>
        <v>0</v>
      </c>
    </row>
    <row r="13" spans="1:11" x14ac:dyDescent="0.25">
      <c r="A13" s="68"/>
      <c r="B13" s="65" t="s">
        <v>14</v>
      </c>
      <c r="C13" s="6">
        <v>20.483333333333331</v>
      </c>
      <c r="D13" s="6">
        <v>90</v>
      </c>
      <c r="E13" s="6">
        <v>3</v>
      </c>
      <c r="F13" s="6">
        <v>20.519255220048567</v>
      </c>
      <c r="G13" s="6">
        <v>25289.999999999982</v>
      </c>
      <c r="H13" s="6">
        <v>3590.0630914826493</v>
      </c>
      <c r="I13" s="7">
        <f t="shared" si="0"/>
        <v>0.1419558359621452</v>
      </c>
      <c r="J13" s="8">
        <v>18230</v>
      </c>
      <c r="K13" s="9">
        <f t="shared" si="1"/>
        <v>53007.894321766587</v>
      </c>
    </row>
    <row r="14" spans="1:11" x14ac:dyDescent="0.25">
      <c r="A14" s="68"/>
      <c r="B14" s="65" t="s">
        <v>15</v>
      </c>
      <c r="C14" s="6"/>
      <c r="D14" s="6"/>
      <c r="E14" s="6"/>
      <c r="F14" s="6"/>
      <c r="G14" s="6">
        <v>18342.142857142899</v>
      </c>
      <c r="H14" s="6">
        <v>0</v>
      </c>
      <c r="I14" s="7">
        <f t="shared" si="0"/>
        <v>0</v>
      </c>
      <c r="J14" s="8">
        <v>19824</v>
      </c>
      <c r="K14" s="9">
        <f t="shared" si="1"/>
        <v>0</v>
      </c>
    </row>
    <row r="15" spans="1:11" x14ac:dyDescent="0.25">
      <c r="A15" s="68"/>
      <c r="B15" s="65" t="s">
        <v>16</v>
      </c>
      <c r="C15" s="6">
        <v>11.25</v>
      </c>
      <c r="D15" s="6">
        <v>11.25</v>
      </c>
      <c r="E15" s="6">
        <v>11.25</v>
      </c>
      <c r="F15" s="6">
        <v>0</v>
      </c>
      <c r="G15" s="6">
        <v>23972.02380952382</v>
      </c>
      <c r="H15" s="6">
        <v>118.268665490888</v>
      </c>
      <c r="I15" s="7">
        <f t="shared" si="0"/>
        <v>4.9336120483870517E-3</v>
      </c>
      <c r="J15" s="8">
        <v>20117</v>
      </c>
      <c r="K15" s="9">
        <f t="shared" si="1"/>
        <v>1116.5565777457762</v>
      </c>
    </row>
    <row r="16" spans="1:11" ht="14.25" customHeight="1" x14ac:dyDescent="0.25">
      <c r="A16" s="69"/>
      <c r="B16" s="65" t="s">
        <v>17</v>
      </c>
      <c r="C16" s="6"/>
      <c r="D16" s="6"/>
      <c r="E16" s="6"/>
      <c r="F16" s="6"/>
      <c r="G16" s="6">
        <v>12206.666666666681</v>
      </c>
      <c r="H16" s="6">
        <v>0</v>
      </c>
      <c r="I16" s="7">
        <f t="shared" si="0"/>
        <v>0</v>
      </c>
      <c r="J16" s="8">
        <v>10448</v>
      </c>
      <c r="K16" s="9">
        <f t="shared" si="1"/>
        <v>0</v>
      </c>
    </row>
    <row r="17" spans="1:11" x14ac:dyDescent="0.25">
      <c r="J17" s="70">
        <f>SUM(J4:J16)</f>
        <v>256281.80952380953</v>
      </c>
      <c r="K17" s="13">
        <f>SUM(K4:K16)</f>
        <v>92297.258736291245</v>
      </c>
    </row>
    <row r="19" spans="1:11" ht="15.75" customHeight="1" x14ac:dyDescent="0.25">
      <c r="A19" s="1"/>
      <c r="B19" s="2"/>
      <c r="C19" s="62" t="s">
        <v>25</v>
      </c>
      <c r="D19" s="63"/>
      <c r="E19" s="63"/>
      <c r="F19" s="63"/>
      <c r="G19" s="63"/>
      <c r="H19" s="64"/>
      <c r="I19" s="10"/>
      <c r="J19" s="60"/>
      <c r="K19" s="61"/>
    </row>
    <row r="20" spans="1:11" ht="38.25" x14ac:dyDescent="0.25">
      <c r="A20" s="3"/>
      <c r="B20" s="4"/>
      <c r="C20" s="65" t="s">
        <v>0</v>
      </c>
      <c r="D20" s="65" t="s">
        <v>2</v>
      </c>
      <c r="E20" s="65" t="s">
        <v>3</v>
      </c>
      <c r="F20" s="65" t="s">
        <v>18</v>
      </c>
      <c r="G20" s="65" t="s">
        <v>1</v>
      </c>
      <c r="H20" s="65" t="s">
        <v>19</v>
      </c>
      <c r="I20" s="65" t="s">
        <v>42</v>
      </c>
      <c r="J20" s="65" t="s">
        <v>32</v>
      </c>
      <c r="K20" s="66" t="s">
        <v>33</v>
      </c>
    </row>
    <row r="21" spans="1:11" ht="15.75" customHeight="1" x14ac:dyDescent="0.25">
      <c r="A21" s="67" t="s">
        <v>4</v>
      </c>
      <c r="B21" s="65" t="s">
        <v>5</v>
      </c>
      <c r="C21" s="6"/>
      <c r="D21" s="6"/>
      <c r="E21" s="6"/>
      <c r="F21" s="6"/>
      <c r="G21" s="6">
        <v>8321.4285714285543</v>
      </c>
      <c r="H21" s="6">
        <v>0</v>
      </c>
      <c r="I21" s="7">
        <f>H21/G21</f>
        <v>0</v>
      </c>
      <c r="J21" s="8">
        <v>6111</v>
      </c>
      <c r="K21" s="9">
        <f>C21*J21*I21</f>
        <v>0</v>
      </c>
    </row>
    <row r="22" spans="1:11" x14ac:dyDescent="0.25">
      <c r="A22" s="68"/>
      <c r="B22" s="65" t="s">
        <v>87</v>
      </c>
      <c r="C22" s="6"/>
      <c r="D22" s="6"/>
      <c r="E22" s="6"/>
      <c r="F22" s="6"/>
      <c r="G22" s="6">
        <v>13295.238095238055</v>
      </c>
      <c r="H22" s="6">
        <v>0</v>
      </c>
      <c r="I22" s="7">
        <f t="shared" ref="I22:I33" si="2">H22/G22</f>
        <v>0</v>
      </c>
      <c r="J22" s="8">
        <v>9955</v>
      </c>
      <c r="K22" s="9">
        <f t="shared" ref="K22:K33" si="3">C22*J22*I22</f>
        <v>0</v>
      </c>
    </row>
    <row r="23" spans="1:11" x14ac:dyDescent="0.25">
      <c r="A23" s="68"/>
      <c r="B23" s="65" t="s">
        <v>7</v>
      </c>
      <c r="C23" s="6">
        <v>9.5522926829268346</v>
      </c>
      <c r="D23" s="6">
        <v>2.3220000000000001</v>
      </c>
      <c r="E23" s="6">
        <v>38.700000000000003</v>
      </c>
      <c r="F23" s="6">
        <v>9.5662509687052566</v>
      </c>
      <c r="G23" s="6">
        <v>40028.095238095237</v>
      </c>
      <c r="H23" s="6">
        <v>5160.8550464211075</v>
      </c>
      <c r="I23" s="7">
        <f t="shared" si="2"/>
        <v>0.12893081761006348</v>
      </c>
      <c r="J23" s="8">
        <v>23281.428571428569</v>
      </c>
      <c r="K23" s="9">
        <f t="shared" si="3"/>
        <v>28673.056010781813</v>
      </c>
    </row>
    <row r="24" spans="1:11" x14ac:dyDescent="0.25">
      <c r="A24" s="68"/>
      <c r="B24" s="65" t="s">
        <v>8</v>
      </c>
      <c r="C24" s="6"/>
      <c r="D24" s="6"/>
      <c r="E24" s="6"/>
      <c r="F24" s="6"/>
      <c r="G24" s="6">
        <v>52403.15476190472</v>
      </c>
      <c r="H24" s="6">
        <v>0</v>
      </c>
      <c r="I24" s="7">
        <f t="shared" si="2"/>
        <v>0</v>
      </c>
      <c r="J24" s="8">
        <v>41553</v>
      </c>
      <c r="K24" s="9">
        <f t="shared" si="3"/>
        <v>0</v>
      </c>
    </row>
    <row r="25" spans="1:11" x14ac:dyDescent="0.25">
      <c r="A25" s="68"/>
      <c r="B25" s="65" t="s">
        <v>9</v>
      </c>
      <c r="C25" s="6">
        <v>10.664</v>
      </c>
      <c r="D25" s="6">
        <v>1.548</v>
      </c>
      <c r="E25" s="6">
        <v>25.8</v>
      </c>
      <c r="F25" s="6">
        <v>10.802340335298743</v>
      </c>
      <c r="G25" s="6">
        <v>19910.714285714275</v>
      </c>
      <c r="H25" s="6">
        <v>214.59435626102277</v>
      </c>
      <c r="I25" s="7">
        <f t="shared" si="2"/>
        <v>1.0777833139567069E-2</v>
      </c>
      <c r="J25" s="8">
        <v>17420</v>
      </c>
      <c r="K25" s="9">
        <f t="shared" si="3"/>
        <v>2002.164435497979</v>
      </c>
    </row>
    <row r="26" spans="1:11" x14ac:dyDescent="0.25">
      <c r="A26" s="68"/>
      <c r="B26" s="65" t="s">
        <v>10</v>
      </c>
      <c r="C26" s="6"/>
      <c r="D26" s="6"/>
      <c r="E26" s="6"/>
      <c r="F26" s="6"/>
      <c r="G26" s="6">
        <v>62393.571428571428</v>
      </c>
      <c r="H26" s="6">
        <v>0</v>
      </c>
      <c r="I26" s="7">
        <f t="shared" si="2"/>
        <v>0</v>
      </c>
      <c r="J26" s="8">
        <v>29200</v>
      </c>
      <c r="K26" s="9">
        <f t="shared" si="3"/>
        <v>0</v>
      </c>
    </row>
    <row r="27" spans="1:11" x14ac:dyDescent="0.25">
      <c r="A27" s="68"/>
      <c r="B27" s="65" t="s">
        <v>11</v>
      </c>
      <c r="C27" s="6">
        <v>4.9020000000000001</v>
      </c>
      <c r="D27" s="6">
        <v>4.6440000000000001</v>
      </c>
      <c r="E27" s="6">
        <v>5.16</v>
      </c>
      <c r="F27" s="6">
        <v>0.25825536046972886</v>
      </c>
      <c r="G27" s="6">
        <v>28547.02380952378</v>
      </c>
      <c r="H27" s="6">
        <v>505.918367346938</v>
      </c>
      <c r="I27" s="7">
        <f t="shared" si="2"/>
        <v>1.7722280638521586E-2</v>
      </c>
      <c r="J27" s="8">
        <v>24787.38095238095</v>
      </c>
      <c r="K27" s="9">
        <f t="shared" si="3"/>
        <v>2153.3942933500584</v>
      </c>
    </row>
    <row r="28" spans="1:11" x14ac:dyDescent="0.25">
      <c r="A28" s="68"/>
      <c r="B28" s="65" t="s">
        <v>12</v>
      </c>
      <c r="C28" s="6"/>
      <c r="D28" s="6"/>
      <c r="E28" s="6"/>
      <c r="F28" s="6"/>
      <c r="G28" s="6">
        <v>9040.4761904761999</v>
      </c>
      <c r="H28" s="6">
        <v>0</v>
      </c>
      <c r="I28" s="7">
        <f t="shared" si="2"/>
        <v>0</v>
      </c>
      <c r="J28" s="8">
        <v>13800</v>
      </c>
      <c r="K28" s="9">
        <f t="shared" si="3"/>
        <v>0</v>
      </c>
    </row>
    <row r="29" spans="1:11" x14ac:dyDescent="0.25">
      <c r="A29" s="68"/>
      <c r="B29" s="65" t="s">
        <v>13</v>
      </c>
      <c r="C29" s="6"/>
      <c r="D29" s="6"/>
      <c r="E29" s="6"/>
      <c r="F29" s="6"/>
      <c r="G29" s="6">
        <v>26594.999999999945</v>
      </c>
      <c r="H29" s="6">
        <v>0</v>
      </c>
      <c r="I29" s="7">
        <f t="shared" si="2"/>
        <v>0</v>
      </c>
      <c r="J29" s="8">
        <v>21555</v>
      </c>
      <c r="K29" s="9">
        <f t="shared" si="3"/>
        <v>0</v>
      </c>
    </row>
    <row r="30" spans="1:11" x14ac:dyDescent="0.25">
      <c r="A30" s="68"/>
      <c r="B30" s="65" t="s">
        <v>14</v>
      </c>
      <c r="C30" s="6">
        <v>17.615666666666662</v>
      </c>
      <c r="D30" s="6">
        <v>2.58</v>
      </c>
      <c r="E30" s="6">
        <v>77.400000000000006</v>
      </c>
      <c r="F30" s="6">
        <v>17.646559489241771</v>
      </c>
      <c r="G30" s="6">
        <v>25289.999999999982</v>
      </c>
      <c r="H30" s="6">
        <v>3590.0630914826493</v>
      </c>
      <c r="I30" s="7">
        <f>H30/G30</f>
        <v>0.1419558359621452</v>
      </c>
      <c r="J30" s="8">
        <v>18230</v>
      </c>
      <c r="K30" s="9">
        <f t="shared" si="3"/>
        <v>45586.789116719265</v>
      </c>
    </row>
    <row r="31" spans="1:11" x14ac:dyDescent="0.25">
      <c r="A31" s="68"/>
      <c r="B31" s="65" t="s">
        <v>15</v>
      </c>
      <c r="C31" s="6"/>
      <c r="D31" s="6"/>
      <c r="E31" s="6"/>
      <c r="F31" s="6"/>
      <c r="G31" s="6">
        <v>18342.142857142899</v>
      </c>
      <c r="H31" s="6">
        <v>0</v>
      </c>
      <c r="I31" s="7">
        <f t="shared" si="2"/>
        <v>0</v>
      </c>
      <c r="J31" s="8">
        <v>19824</v>
      </c>
      <c r="K31" s="9">
        <f t="shared" si="3"/>
        <v>0</v>
      </c>
    </row>
    <row r="32" spans="1:11" x14ac:dyDescent="0.25">
      <c r="A32" s="68"/>
      <c r="B32" s="65" t="s">
        <v>16</v>
      </c>
      <c r="C32" s="6">
        <v>9.6750000000000007</v>
      </c>
      <c r="D32" s="6">
        <v>9.6750000000000007</v>
      </c>
      <c r="E32" s="6">
        <v>9.6750000000000007</v>
      </c>
      <c r="F32" s="6">
        <v>0</v>
      </c>
      <c r="G32" s="6">
        <v>23972.02380952382</v>
      </c>
      <c r="H32" s="6">
        <v>118.268665490888</v>
      </c>
      <c r="I32" s="7">
        <f t="shared" si="2"/>
        <v>4.9336120483870517E-3</v>
      </c>
      <c r="J32" s="8">
        <v>20117</v>
      </c>
      <c r="K32" s="9">
        <f t="shared" si="3"/>
        <v>960.23865686136742</v>
      </c>
    </row>
    <row r="33" spans="1:11" ht="15" customHeight="1" x14ac:dyDescent="0.25">
      <c r="A33" s="69"/>
      <c r="B33" s="65" t="s">
        <v>17</v>
      </c>
      <c r="C33" s="6"/>
      <c r="D33" s="6"/>
      <c r="E33" s="6"/>
      <c r="F33" s="6"/>
      <c r="G33" s="6">
        <v>12206.666666666681</v>
      </c>
      <c r="H33" s="6">
        <v>0</v>
      </c>
      <c r="I33" s="7">
        <f t="shared" si="2"/>
        <v>0</v>
      </c>
      <c r="J33" s="8">
        <v>10448</v>
      </c>
      <c r="K33" s="9">
        <f t="shared" si="3"/>
        <v>0</v>
      </c>
    </row>
    <row r="34" spans="1:11" x14ac:dyDescent="0.25">
      <c r="J34" s="70">
        <f>SUM(J21:J33)</f>
        <v>256281.80952380953</v>
      </c>
      <c r="K34" s="13">
        <f>SUM(K21:K33)</f>
        <v>79375.642513210492</v>
      </c>
    </row>
    <row r="36" spans="1:11" ht="59.25" customHeight="1" x14ac:dyDescent="0.25"/>
  </sheetData>
  <mergeCells count="6">
    <mergeCell ref="A21:A33"/>
    <mergeCell ref="A2:B3"/>
    <mergeCell ref="C2:H2"/>
    <mergeCell ref="A4:A16"/>
    <mergeCell ref="A19:B20"/>
    <mergeCell ref="C19:H1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>
      <selection activeCell="B22" sqref="B22"/>
    </sheetView>
  </sheetViews>
  <sheetFormatPr baseColWidth="10" defaultRowHeight="12.75" x14ac:dyDescent="0.25"/>
  <cols>
    <col min="1" max="1" width="11.42578125" style="14"/>
    <col min="2" max="2" width="15.85546875" style="14" customWidth="1"/>
    <col min="3" max="16384" width="11.42578125" style="14"/>
  </cols>
  <sheetData>
    <row r="1" spans="1:11" ht="66.75" customHeight="1" x14ac:dyDescent="0.25"/>
    <row r="2" spans="1:11" ht="15.75" customHeight="1" x14ac:dyDescent="0.25">
      <c r="A2" s="1"/>
      <c r="B2" s="2"/>
      <c r="C2" s="62" t="s">
        <v>77</v>
      </c>
      <c r="D2" s="63"/>
      <c r="E2" s="63"/>
      <c r="F2" s="63"/>
      <c r="G2" s="63"/>
      <c r="H2" s="64"/>
      <c r="I2" s="10"/>
      <c r="J2" s="60"/>
      <c r="K2" s="61"/>
    </row>
    <row r="3" spans="1:11" ht="38.25" x14ac:dyDescent="0.25">
      <c r="A3" s="3"/>
      <c r="B3" s="4"/>
      <c r="C3" s="65" t="s">
        <v>0</v>
      </c>
      <c r="D3" s="65" t="s">
        <v>3</v>
      </c>
      <c r="E3" s="65" t="s">
        <v>2</v>
      </c>
      <c r="F3" s="65" t="s">
        <v>18</v>
      </c>
      <c r="G3" s="65" t="s">
        <v>1</v>
      </c>
      <c r="H3" s="65" t="s">
        <v>19</v>
      </c>
      <c r="I3" s="65" t="s">
        <v>42</v>
      </c>
      <c r="J3" s="65" t="s">
        <v>32</v>
      </c>
      <c r="K3" s="66" t="s">
        <v>33</v>
      </c>
    </row>
    <row r="4" spans="1:11" ht="14.25" customHeight="1" x14ac:dyDescent="0.25">
      <c r="A4" s="67" t="s">
        <v>4</v>
      </c>
      <c r="B4" s="65" t="s">
        <v>5</v>
      </c>
      <c r="C4" s="6"/>
      <c r="D4" s="6"/>
      <c r="E4" s="6"/>
      <c r="F4" s="6"/>
      <c r="G4" s="6">
        <v>8321.4285714285543</v>
      </c>
      <c r="H4" s="6">
        <v>0</v>
      </c>
      <c r="I4" s="7">
        <f>H4/G4</f>
        <v>0</v>
      </c>
      <c r="J4" s="8">
        <v>6111</v>
      </c>
      <c r="K4" s="9">
        <f>C4*I4*J4</f>
        <v>0</v>
      </c>
    </row>
    <row r="5" spans="1:11" x14ac:dyDescent="0.25">
      <c r="A5" s="68"/>
      <c r="B5" s="65" t="s">
        <v>87</v>
      </c>
      <c r="C5" s="6">
        <v>41.25</v>
      </c>
      <c r="D5" s="6">
        <v>90</v>
      </c>
      <c r="E5" s="6">
        <v>15</v>
      </c>
      <c r="F5" s="6">
        <v>27.332467235246707</v>
      </c>
      <c r="G5" s="6">
        <v>13295.238095238055</v>
      </c>
      <c r="H5" s="6">
        <v>426.58517952635577</v>
      </c>
      <c r="I5" s="7">
        <f t="shared" ref="I5:I16" si="0">H5/G5</f>
        <v>3.2085561497326283E-2</v>
      </c>
      <c r="J5" s="8">
        <v>9955</v>
      </c>
      <c r="K5" s="9">
        <f t="shared" ref="K5:K16" si="1">C5*I5*J5</f>
        <v>13175.73529411768</v>
      </c>
    </row>
    <row r="6" spans="1:11" ht="12" customHeight="1" x14ac:dyDescent="0.25">
      <c r="A6" s="68"/>
      <c r="B6" s="65" t="s">
        <v>7</v>
      </c>
      <c r="C6" s="6"/>
      <c r="D6" s="6"/>
      <c r="E6" s="6"/>
      <c r="F6" s="6"/>
      <c r="G6" s="6">
        <v>40028.095238095237</v>
      </c>
      <c r="H6" s="6">
        <v>0</v>
      </c>
      <c r="I6" s="7">
        <f t="shared" si="0"/>
        <v>0</v>
      </c>
      <c r="J6" s="8">
        <v>23281.428571428569</v>
      </c>
      <c r="K6" s="9">
        <f t="shared" si="1"/>
        <v>0</v>
      </c>
    </row>
    <row r="7" spans="1:11" ht="13.5" customHeight="1" x14ac:dyDescent="0.25">
      <c r="A7" s="68"/>
      <c r="B7" s="65" t="s">
        <v>8</v>
      </c>
      <c r="C7" s="6">
        <v>29.645537401702025</v>
      </c>
      <c r="D7" s="6">
        <v>30</v>
      </c>
      <c r="E7" s="6">
        <v>22.5</v>
      </c>
      <c r="F7" s="6">
        <v>1.5916027523629421</v>
      </c>
      <c r="G7" s="6">
        <v>52403.15476190472</v>
      </c>
      <c r="H7" s="6">
        <v>6781.0986120254529</v>
      </c>
      <c r="I7" s="7">
        <f t="shared" si="0"/>
        <v>0.12940248812949476</v>
      </c>
      <c r="J7" s="8">
        <v>41553</v>
      </c>
      <c r="K7" s="9">
        <f t="shared" si="1"/>
        <v>159405.88045521488</v>
      </c>
    </row>
    <row r="8" spans="1:11" x14ac:dyDescent="0.25">
      <c r="A8" s="68"/>
      <c r="B8" s="65" t="s">
        <v>9</v>
      </c>
      <c r="C8" s="6">
        <v>30</v>
      </c>
      <c r="D8" s="6">
        <v>30</v>
      </c>
      <c r="E8" s="6">
        <v>30</v>
      </c>
      <c r="F8" s="6">
        <v>0</v>
      </c>
      <c r="G8" s="6">
        <v>19910.714285714275</v>
      </c>
      <c r="H8" s="6">
        <v>73.005430242272297</v>
      </c>
      <c r="I8" s="7">
        <f t="shared" si="0"/>
        <v>3.6666404426612116E-3</v>
      </c>
      <c r="J8" s="8">
        <v>17420</v>
      </c>
      <c r="K8" s="9">
        <f t="shared" si="1"/>
        <v>1916.1862953347493</v>
      </c>
    </row>
    <row r="9" spans="1:11" x14ac:dyDescent="0.25">
      <c r="A9" s="68"/>
      <c r="B9" s="65" t="s">
        <v>10</v>
      </c>
      <c r="C9" s="6">
        <v>27.052603247673641</v>
      </c>
      <c r="D9" s="6">
        <v>37.5</v>
      </c>
      <c r="E9" s="6">
        <v>15</v>
      </c>
      <c r="F9" s="6">
        <v>8.2885190074482438</v>
      </c>
      <c r="G9" s="6">
        <v>62393.571428571428</v>
      </c>
      <c r="H9" s="6">
        <v>3918.9246044339648</v>
      </c>
      <c r="I9" s="7">
        <f t="shared" si="0"/>
        <v>6.2809749701864329E-2</v>
      </c>
      <c r="J9" s="8">
        <v>29200</v>
      </c>
      <c r="K9" s="9">
        <f t="shared" si="1"/>
        <v>49615.683372090527</v>
      </c>
    </row>
    <row r="10" spans="1:11" ht="12" customHeight="1" x14ac:dyDescent="0.25">
      <c r="A10" s="68"/>
      <c r="B10" s="65" t="s">
        <v>11</v>
      </c>
      <c r="C10" s="6"/>
      <c r="D10" s="6"/>
      <c r="E10" s="6"/>
      <c r="F10" s="6"/>
      <c r="G10" s="6">
        <v>28547.02380952378</v>
      </c>
      <c r="H10" s="6">
        <v>0</v>
      </c>
      <c r="I10" s="7">
        <f t="shared" si="0"/>
        <v>0</v>
      </c>
      <c r="J10" s="8">
        <v>24787.38095238095</v>
      </c>
      <c r="K10" s="9">
        <f t="shared" si="1"/>
        <v>0</v>
      </c>
    </row>
    <row r="11" spans="1:11" x14ac:dyDescent="0.25">
      <c r="A11" s="68"/>
      <c r="B11" s="65" t="s">
        <v>12</v>
      </c>
      <c r="C11" s="6">
        <v>23.208337676645936</v>
      </c>
      <c r="D11" s="6">
        <v>45</v>
      </c>
      <c r="E11" s="6">
        <v>15</v>
      </c>
      <c r="F11" s="6">
        <v>9.7929582399959187</v>
      </c>
      <c r="G11" s="6">
        <v>9040.4761904761999</v>
      </c>
      <c r="H11" s="6">
        <v>960.91274009603887</v>
      </c>
      <c r="I11" s="7">
        <f t="shared" si="0"/>
        <v>0.10629005816179507</v>
      </c>
      <c r="J11" s="8">
        <v>13800</v>
      </c>
      <c r="K11" s="9">
        <f t="shared" si="1"/>
        <v>34042.054748552015</v>
      </c>
    </row>
    <row r="12" spans="1:11" x14ac:dyDescent="0.25">
      <c r="A12" s="68"/>
      <c r="B12" s="65" t="s">
        <v>13</v>
      </c>
      <c r="C12" s="6">
        <v>33.59506575064816</v>
      </c>
      <c r="D12" s="6">
        <v>90</v>
      </c>
      <c r="E12" s="6">
        <v>30</v>
      </c>
      <c r="F12" s="6">
        <v>13.065584245782098</v>
      </c>
      <c r="G12" s="6">
        <v>26594.999999999945</v>
      </c>
      <c r="H12" s="6">
        <v>3866.2627852084906</v>
      </c>
      <c r="I12" s="7">
        <f t="shared" si="0"/>
        <v>0.14537555123927426</v>
      </c>
      <c r="J12" s="8">
        <v>21555</v>
      </c>
      <c r="K12" s="9">
        <f t="shared" si="1"/>
        <v>105272.4904181661</v>
      </c>
    </row>
    <row r="13" spans="1:11" x14ac:dyDescent="0.25">
      <c r="A13" s="68"/>
      <c r="B13" s="65" t="s">
        <v>14</v>
      </c>
      <c r="C13" s="6">
        <v>37.5</v>
      </c>
      <c r="D13" s="6">
        <v>45</v>
      </c>
      <c r="E13" s="6">
        <v>30</v>
      </c>
      <c r="F13" s="6">
        <v>7.5236134249328108</v>
      </c>
      <c r="G13" s="6">
        <v>25289.999999999982</v>
      </c>
      <c r="H13" s="6">
        <v>159.55835962145119</v>
      </c>
      <c r="I13" s="7">
        <f t="shared" si="0"/>
        <v>6.3091482649842347E-3</v>
      </c>
      <c r="J13" s="8">
        <v>18230</v>
      </c>
      <c r="K13" s="9">
        <f t="shared" si="1"/>
        <v>4313.0914826498474</v>
      </c>
    </row>
    <row r="14" spans="1:11" x14ac:dyDescent="0.25">
      <c r="A14" s="68"/>
      <c r="B14" s="65" t="s">
        <v>15</v>
      </c>
      <c r="C14" s="6">
        <v>21.818181818181817</v>
      </c>
      <c r="D14" s="6">
        <v>30</v>
      </c>
      <c r="E14" s="6">
        <v>15</v>
      </c>
      <c r="F14" s="6">
        <v>5.0119969725116835</v>
      </c>
      <c r="G14" s="6">
        <v>18342.142857142899</v>
      </c>
      <c r="H14" s="6">
        <v>1494.5449735449749</v>
      </c>
      <c r="I14" s="7">
        <f t="shared" si="0"/>
        <v>8.1481481481481377E-2</v>
      </c>
      <c r="J14" s="8">
        <v>19824</v>
      </c>
      <c r="K14" s="9">
        <f t="shared" si="1"/>
        <v>35242.666666666621</v>
      </c>
    </row>
    <row r="15" spans="1:11" x14ac:dyDescent="0.25">
      <c r="A15" s="68"/>
      <c r="B15" s="65" t="s">
        <v>16</v>
      </c>
      <c r="C15" s="6">
        <v>28.5</v>
      </c>
      <c r="D15" s="6">
        <v>30</v>
      </c>
      <c r="E15" s="6">
        <v>22.5</v>
      </c>
      <c r="F15" s="6">
        <v>3.0022328555433471</v>
      </c>
      <c r="G15" s="6">
        <v>23972.02380952382</v>
      </c>
      <c r="H15" s="6">
        <v>672.53560302625499</v>
      </c>
      <c r="I15" s="7">
        <f t="shared" si="0"/>
        <v>2.8055019816852676E-2</v>
      </c>
      <c r="J15" s="8">
        <v>20117</v>
      </c>
      <c r="K15" s="9">
        <f t="shared" si="1"/>
        <v>16084.910759185321</v>
      </c>
    </row>
    <row r="16" spans="1:11" ht="15" customHeight="1" x14ac:dyDescent="0.25">
      <c r="A16" s="69"/>
      <c r="B16" s="65" t="s">
        <v>17</v>
      </c>
      <c r="C16" s="6"/>
      <c r="D16" s="6"/>
      <c r="E16" s="6"/>
      <c r="F16" s="6"/>
      <c r="G16" s="6">
        <v>12206.666666666681</v>
      </c>
      <c r="H16" s="6">
        <v>0</v>
      </c>
      <c r="I16" s="7">
        <f t="shared" si="0"/>
        <v>0</v>
      </c>
      <c r="J16" s="8">
        <v>10448</v>
      </c>
      <c r="K16" s="9">
        <f t="shared" si="1"/>
        <v>0</v>
      </c>
    </row>
    <row r="17" spans="1:1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70">
        <f>SUM(J4:J16)</f>
        <v>256281.80952380953</v>
      </c>
      <c r="K17" s="13">
        <f>SUM(K4:K16)</f>
        <v>419068.69949197775</v>
      </c>
    </row>
    <row r="19" spans="1:11" ht="15.75" customHeight="1" x14ac:dyDescent="0.25">
      <c r="A19" s="1"/>
      <c r="B19" s="2"/>
      <c r="C19" s="62" t="s">
        <v>24</v>
      </c>
      <c r="D19" s="63"/>
      <c r="E19" s="63"/>
      <c r="F19" s="63"/>
      <c r="G19" s="63"/>
      <c r="H19" s="64"/>
      <c r="I19" s="10"/>
      <c r="J19" s="60"/>
      <c r="K19" s="61"/>
    </row>
    <row r="20" spans="1:11" ht="38.25" x14ac:dyDescent="0.25">
      <c r="A20" s="3"/>
      <c r="B20" s="4"/>
      <c r="C20" s="65" t="s">
        <v>0</v>
      </c>
      <c r="D20" s="65" t="s">
        <v>2</v>
      </c>
      <c r="E20" s="65" t="s">
        <v>3</v>
      </c>
      <c r="F20" s="65" t="s">
        <v>18</v>
      </c>
      <c r="G20" s="65" t="s">
        <v>1</v>
      </c>
      <c r="H20" s="65" t="s">
        <v>19</v>
      </c>
      <c r="I20" s="65" t="s">
        <v>42</v>
      </c>
      <c r="J20" s="65" t="s">
        <v>32</v>
      </c>
      <c r="K20" s="66" t="s">
        <v>33</v>
      </c>
    </row>
    <row r="21" spans="1:11" ht="14.25" customHeight="1" x14ac:dyDescent="0.25">
      <c r="A21" s="67" t="s">
        <v>4</v>
      </c>
      <c r="B21" s="65" t="s">
        <v>5</v>
      </c>
      <c r="C21" s="6"/>
      <c r="D21" s="6"/>
      <c r="E21" s="6"/>
      <c r="F21" s="6"/>
      <c r="G21" s="6">
        <v>8321.4285714285543</v>
      </c>
      <c r="H21" s="6">
        <v>0</v>
      </c>
      <c r="I21" s="7">
        <f>H21/G21</f>
        <v>0</v>
      </c>
      <c r="J21" s="8">
        <v>6111</v>
      </c>
      <c r="K21" s="9">
        <f>C21*J21*I21</f>
        <v>0</v>
      </c>
    </row>
    <row r="22" spans="1:11" x14ac:dyDescent="0.25">
      <c r="A22" s="68"/>
      <c r="B22" s="65" t="s">
        <v>87</v>
      </c>
      <c r="C22" s="6">
        <v>35.475000000000001</v>
      </c>
      <c r="D22" s="6">
        <v>12.9</v>
      </c>
      <c r="E22" s="6">
        <v>77.400000000000006</v>
      </c>
      <c r="F22" s="6">
        <v>23.505921822312168</v>
      </c>
      <c r="G22" s="6">
        <v>13295.238095238055</v>
      </c>
      <c r="H22" s="6">
        <v>426.58517952635577</v>
      </c>
      <c r="I22" s="7">
        <f t="shared" ref="I22:I33" si="2">H22/G22</f>
        <v>3.2085561497326283E-2</v>
      </c>
      <c r="J22" s="8">
        <v>9955</v>
      </c>
      <c r="K22" s="9">
        <f t="shared" ref="K22:K33" si="3">C22*J22*I22</f>
        <v>11331.132352941204</v>
      </c>
    </row>
    <row r="23" spans="1:11" x14ac:dyDescent="0.25">
      <c r="A23" s="68"/>
      <c r="B23" s="65" t="s">
        <v>7</v>
      </c>
      <c r="C23" s="6"/>
      <c r="D23" s="6"/>
      <c r="E23" s="6"/>
      <c r="F23" s="6"/>
      <c r="G23" s="6">
        <v>40028.095238095237</v>
      </c>
      <c r="H23" s="6">
        <v>0</v>
      </c>
      <c r="I23" s="7">
        <f t="shared" si="2"/>
        <v>0</v>
      </c>
      <c r="J23" s="8">
        <v>23281.428571428569</v>
      </c>
      <c r="K23" s="9">
        <f t="shared" si="3"/>
        <v>0</v>
      </c>
    </row>
    <row r="24" spans="1:11" x14ac:dyDescent="0.25">
      <c r="A24" s="68"/>
      <c r="B24" s="65" t="s">
        <v>8</v>
      </c>
      <c r="C24" s="6">
        <v>25.495162165463746</v>
      </c>
      <c r="D24" s="6">
        <v>19.350000000000001</v>
      </c>
      <c r="E24" s="6">
        <v>25.8</v>
      </c>
      <c r="F24" s="6">
        <v>1.3687783670321301</v>
      </c>
      <c r="G24" s="6">
        <v>52403.15476190472</v>
      </c>
      <c r="H24" s="6">
        <v>6781.0986120254529</v>
      </c>
      <c r="I24" s="7">
        <f t="shared" si="2"/>
        <v>0.12940248812949476</v>
      </c>
      <c r="J24" s="8">
        <v>41553</v>
      </c>
      <c r="K24" s="9">
        <f t="shared" si="3"/>
        <v>137089.05719148484</v>
      </c>
    </row>
    <row r="25" spans="1:11" x14ac:dyDescent="0.25">
      <c r="A25" s="68"/>
      <c r="B25" s="65" t="s">
        <v>9</v>
      </c>
      <c r="C25" s="6">
        <v>25.8</v>
      </c>
      <c r="D25" s="6">
        <v>25.8</v>
      </c>
      <c r="E25" s="6">
        <v>25.8</v>
      </c>
      <c r="F25" s="6">
        <v>0</v>
      </c>
      <c r="G25" s="6">
        <v>19910.714285714275</v>
      </c>
      <c r="H25" s="6">
        <v>73.005430242272297</v>
      </c>
      <c r="I25" s="7">
        <f t="shared" si="2"/>
        <v>3.6666404426612116E-3</v>
      </c>
      <c r="J25" s="8">
        <v>17420</v>
      </c>
      <c r="K25" s="9">
        <f t="shared" si="3"/>
        <v>1647.9202139878844</v>
      </c>
    </row>
    <row r="26" spans="1:11" x14ac:dyDescent="0.25">
      <c r="A26" s="68"/>
      <c r="B26" s="65" t="s">
        <v>10</v>
      </c>
      <c r="C26" s="6">
        <v>23.265238792999327</v>
      </c>
      <c r="D26" s="6">
        <v>12.9</v>
      </c>
      <c r="E26" s="6">
        <v>32.25</v>
      </c>
      <c r="F26" s="6">
        <v>7.1281263464054909</v>
      </c>
      <c r="G26" s="6">
        <v>62393.571428571428</v>
      </c>
      <c r="H26" s="6">
        <v>3918.9246044339648</v>
      </c>
      <c r="I26" s="7">
        <f t="shared" si="2"/>
        <v>6.2809749701864329E-2</v>
      </c>
      <c r="J26" s="8">
        <v>29200</v>
      </c>
      <c r="K26" s="9">
        <f t="shared" si="3"/>
        <v>42669.487699997844</v>
      </c>
    </row>
    <row r="27" spans="1:11" x14ac:dyDescent="0.25">
      <c r="A27" s="68"/>
      <c r="B27" s="65" t="s">
        <v>11</v>
      </c>
      <c r="C27" s="6"/>
      <c r="D27" s="6"/>
      <c r="E27" s="6"/>
      <c r="F27" s="6"/>
      <c r="G27" s="6">
        <v>28547.02380952378</v>
      </c>
      <c r="H27" s="6">
        <v>0</v>
      </c>
      <c r="I27" s="7">
        <f t="shared" si="2"/>
        <v>0</v>
      </c>
      <c r="J27" s="8">
        <v>24787.38095238095</v>
      </c>
      <c r="K27" s="9">
        <f t="shared" si="3"/>
        <v>0</v>
      </c>
    </row>
    <row r="28" spans="1:11" x14ac:dyDescent="0.25">
      <c r="A28" s="68"/>
      <c r="B28" s="65" t="s">
        <v>12</v>
      </c>
      <c r="C28" s="6">
        <v>19.346111045377931</v>
      </c>
      <c r="D28" s="6">
        <v>12.9</v>
      </c>
      <c r="E28" s="6">
        <v>38.700000000000003</v>
      </c>
      <c r="F28" s="6">
        <v>8.1579049526326095</v>
      </c>
      <c r="G28" s="6">
        <v>9040.4761904761999</v>
      </c>
      <c r="H28" s="6">
        <v>915.26010404161707</v>
      </c>
      <c r="I28" s="7">
        <f t="shared" si="2"/>
        <v>0.10124025380497202</v>
      </c>
      <c r="J28" s="8">
        <v>13800</v>
      </c>
      <c r="K28" s="9">
        <f t="shared" si="3"/>
        <v>27028.751654750635</v>
      </c>
    </row>
    <row r="29" spans="1:11" x14ac:dyDescent="0.25">
      <c r="A29" s="68"/>
      <c r="B29" s="65" t="s">
        <v>13</v>
      </c>
      <c r="C29" s="6">
        <v>28.891756545557417</v>
      </c>
      <c r="D29" s="6">
        <v>25.8</v>
      </c>
      <c r="E29" s="6">
        <v>77.400000000000006</v>
      </c>
      <c r="F29" s="6">
        <v>11.236402451372607</v>
      </c>
      <c r="G29" s="6">
        <v>26594.999999999945</v>
      </c>
      <c r="H29" s="6">
        <v>3866.2627852084906</v>
      </c>
      <c r="I29" s="7">
        <f t="shared" si="2"/>
        <v>0.14537555123927426</v>
      </c>
      <c r="J29" s="8">
        <v>21555</v>
      </c>
      <c r="K29" s="9">
        <f t="shared" si="3"/>
        <v>90534.341759622854</v>
      </c>
    </row>
    <row r="30" spans="1:11" x14ac:dyDescent="0.25">
      <c r="A30" s="68"/>
      <c r="B30" s="65" t="s">
        <v>14</v>
      </c>
      <c r="C30" s="6">
        <v>32.25</v>
      </c>
      <c r="D30" s="6">
        <v>25.8</v>
      </c>
      <c r="E30" s="6">
        <v>38.700000000000003</v>
      </c>
      <c r="F30" s="6">
        <v>6.4703075454422185</v>
      </c>
      <c r="G30" s="6">
        <v>25289.999999999982</v>
      </c>
      <c r="H30" s="6">
        <v>159.55835962145119</v>
      </c>
      <c r="I30" s="7">
        <f t="shared" si="2"/>
        <v>6.3091482649842347E-3</v>
      </c>
      <c r="J30" s="8">
        <v>18230</v>
      </c>
      <c r="K30" s="9">
        <f t="shared" si="3"/>
        <v>3709.2586750788687</v>
      </c>
    </row>
    <row r="31" spans="1:11" x14ac:dyDescent="0.25">
      <c r="A31" s="68"/>
      <c r="B31" s="65" t="s">
        <v>15</v>
      </c>
      <c r="C31" s="6">
        <v>18.763636363636362</v>
      </c>
      <c r="D31" s="6">
        <v>12.9</v>
      </c>
      <c r="E31" s="6">
        <v>25.8</v>
      </c>
      <c r="F31" s="6">
        <v>4.3103173963600474</v>
      </c>
      <c r="G31" s="6">
        <v>18342.142857142899</v>
      </c>
      <c r="H31" s="6">
        <v>1494.5449735449749</v>
      </c>
      <c r="I31" s="7">
        <f t="shared" si="2"/>
        <v>8.1481481481481377E-2</v>
      </c>
      <c r="J31" s="8">
        <v>19824</v>
      </c>
      <c r="K31" s="9">
        <f t="shared" si="3"/>
        <v>30308.693333333289</v>
      </c>
    </row>
    <row r="32" spans="1:11" x14ac:dyDescent="0.25">
      <c r="A32" s="68"/>
      <c r="B32" s="65" t="s">
        <v>16</v>
      </c>
      <c r="C32" s="6">
        <v>24.51</v>
      </c>
      <c r="D32" s="6">
        <v>19.350000000000001</v>
      </c>
      <c r="E32" s="6">
        <v>25.8</v>
      </c>
      <c r="F32" s="6">
        <v>2.5819202557672782</v>
      </c>
      <c r="G32" s="6">
        <v>23972.02380952382</v>
      </c>
      <c r="H32" s="6">
        <v>672.53560302625499</v>
      </c>
      <c r="I32" s="7">
        <f t="shared" si="2"/>
        <v>2.8055019816852676E-2</v>
      </c>
      <c r="J32" s="8">
        <v>20117</v>
      </c>
      <c r="K32" s="9">
        <f t="shared" si="3"/>
        <v>13833.023252899377</v>
      </c>
    </row>
    <row r="33" spans="1:11" ht="13.5" customHeight="1" x14ac:dyDescent="0.25">
      <c r="A33" s="69"/>
      <c r="B33" s="65" t="s">
        <v>17</v>
      </c>
      <c r="C33" s="6"/>
      <c r="D33" s="6"/>
      <c r="E33" s="6"/>
      <c r="F33" s="6"/>
      <c r="G33" s="6">
        <v>12206.666666666681</v>
      </c>
      <c r="H33" s="6">
        <v>0</v>
      </c>
      <c r="I33" s="7">
        <f t="shared" si="2"/>
        <v>0</v>
      </c>
      <c r="J33" s="8">
        <v>10448</v>
      </c>
      <c r="K33" s="9">
        <f t="shared" si="3"/>
        <v>0</v>
      </c>
    </row>
    <row r="34" spans="1:1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70">
        <f>SUM(J21:J33)</f>
        <v>256281.80952380953</v>
      </c>
      <c r="K34" s="13">
        <f>SUM(K21:K33)</f>
        <v>358151.6661340968</v>
      </c>
    </row>
    <row r="36" spans="1:11" ht="57" customHeight="1" x14ac:dyDescent="0.25"/>
  </sheetData>
  <mergeCells count="6">
    <mergeCell ref="A21:A33"/>
    <mergeCell ref="A2:B3"/>
    <mergeCell ref="C2:H2"/>
    <mergeCell ref="A4:A16"/>
    <mergeCell ref="A19:B20"/>
    <mergeCell ref="C19:H1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opLeftCell="A19" workbookViewId="0">
      <selection activeCell="I21" sqref="I21"/>
    </sheetView>
  </sheetViews>
  <sheetFormatPr baseColWidth="10" defaultRowHeight="12.75" x14ac:dyDescent="0.25"/>
  <cols>
    <col min="1" max="1" width="11.42578125" style="14"/>
    <col min="2" max="2" width="15.42578125" style="14" customWidth="1"/>
    <col min="3" max="8" width="11.42578125" style="14"/>
    <col min="9" max="9" width="11.42578125" style="15"/>
    <col min="10" max="16384" width="11.42578125" style="14"/>
  </cols>
  <sheetData>
    <row r="1" spans="1:11" ht="66.75" customHeight="1" x14ac:dyDescent="0.25"/>
    <row r="2" spans="1:11" ht="15.75" customHeight="1" x14ac:dyDescent="0.25">
      <c r="A2" s="1"/>
      <c r="B2" s="2"/>
      <c r="C2" s="62" t="s">
        <v>79</v>
      </c>
      <c r="D2" s="63"/>
      <c r="E2" s="63"/>
      <c r="F2" s="63"/>
      <c r="G2" s="63"/>
      <c r="H2" s="64"/>
      <c r="I2" s="10"/>
      <c r="J2" s="60"/>
      <c r="K2" s="61"/>
    </row>
    <row r="3" spans="1:11" ht="38.25" x14ac:dyDescent="0.25">
      <c r="A3" s="3"/>
      <c r="B3" s="4"/>
      <c r="C3" s="65" t="s">
        <v>0</v>
      </c>
      <c r="D3" s="65" t="s">
        <v>3</v>
      </c>
      <c r="E3" s="65" t="s">
        <v>2</v>
      </c>
      <c r="F3" s="65" t="s">
        <v>18</v>
      </c>
      <c r="G3" s="65" t="s">
        <v>1</v>
      </c>
      <c r="H3" s="65" t="s">
        <v>19</v>
      </c>
      <c r="I3" s="65" t="s">
        <v>42</v>
      </c>
      <c r="J3" s="65" t="s">
        <v>32</v>
      </c>
      <c r="K3" s="66" t="s">
        <v>33</v>
      </c>
    </row>
    <row r="4" spans="1:11" ht="14.25" customHeight="1" x14ac:dyDescent="0.25">
      <c r="A4" s="67" t="s">
        <v>4</v>
      </c>
      <c r="B4" s="65" t="s">
        <v>5</v>
      </c>
      <c r="C4" s="6"/>
      <c r="D4" s="6"/>
      <c r="E4" s="6"/>
      <c r="F4" s="6"/>
      <c r="G4" s="6">
        <v>8321.4285714285543</v>
      </c>
      <c r="H4" s="6">
        <v>0</v>
      </c>
      <c r="I4" s="71">
        <f t="shared" ref="I4:I16" si="0">H4/G4</f>
        <v>0</v>
      </c>
      <c r="J4" s="8">
        <v>6111</v>
      </c>
      <c r="K4" s="9">
        <f t="shared" ref="K4:K16" si="1">C4*I4*J4</f>
        <v>0</v>
      </c>
    </row>
    <row r="5" spans="1:11" x14ac:dyDescent="0.25">
      <c r="A5" s="68"/>
      <c r="B5" s="65" t="s">
        <v>87</v>
      </c>
      <c r="C5" s="6"/>
      <c r="D5" s="6"/>
      <c r="E5" s="6"/>
      <c r="F5" s="6"/>
      <c r="G5" s="6">
        <v>13295.238095238055</v>
      </c>
      <c r="H5" s="6">
        <v>0</v>
      </c>
      <c r="I5" s="71">
        <f t="shared" si="0"/>
        <v>0</v>
      </c>
      <c r="J5" s="8">
        <v>9955</v>
      </c>
      <c r="K5" s="9">
        <f t="shared" si="1"/>
        <v>0</v>
      </c>
    </row>
    <row r="6" spans="1:11" ht="12.75" customHeight="1" x14ac:dyDescent="0.25">
      <c r="A6" s="68"/>
      <c r="B6" s="65" t="s">
        <v>7</v>
      </c>
      <c r="C6" s="6">
        <v>155.94642857142861</v>
      </c>
      <c r="D6" s="6">
        <v>247.5</v>
      </c>
      <c r="E6" s="6">
        <v>68</v>
      </c>
      <c r="F6" s="6">
        <v>46.469196365582363</v>
      </c>
      <c r="G6" s="6">
        <v>40028.095238095237</v>
      </c>
      <c r="H6" s="6">
        <v>2643.364779874224</v>
      </c>
      <c r="I6" s="71">
        <f t="shared" si="0"/>
        <v>6.6037735849056867E-2</v>
      </c>
      <c r="J6" s="8">
        <v>23281.428571428569</v>
      </c>
      <c r="K6" s="9">
        <f t="shared" si="1"/>
        <v>239760.27796496055</v>
      </c>
    </row>
    <row r="7" spans="1:11" ht="15" customHeight="1" x14ac:dyDescent="0.25">
      <c r="A7" s="68"/>
      <c r="B7" s="65" t="s">
        <v>8</v>
      </c>
      <c r="C7" s="6"/>
      <c r="D7" s="6"/>
      <c r="E7" s="6"/>
      <c r="F7" s="6"/>
      <c r="G7" s="6">
        <v>52403.15476190472</v>
      </c>
      <c r="H7" s="6">
        <v>0</v>
      </c>
      <c r="I7" s="71">
        <f t="shared" si="0"/>
        <v>0</v>
      </c>
      <c r="J7" s="8">
        <v>41553</v>
      </c>
      <c r="K7" s="9">
        <f t="shared" si="1"/>
        <v>0</v>
      </c>
    </row>
    <row r="8" spans="1:11" x14ac:dyDescent="0.25">
      <c r="A8" s="68"/>
      <c r="B8" s="65" t="s">
        <v>9</v>
      </c>
      <c r="C8" s="6"/>
      <c r="D8" s="6"/>
      <c r="E8" s="6"/>
      <c r="F8" s="6"/>
      <c r="G8" s="6">
        <v>19910.714285714275</v>
      </c>
      <c r="H8" s="6">
        <v>0</v>
      </c>
      <c r="I8" s="71">
        <f t="shared" si="0"/>
        <v>0</v>
      </c>
      <c r="J8" s="8">
        <v>17420</v>
      </c>
      <c r="K8" s="9">
        <f t="shared" si="1"/>
        <v>0</v>
      </c>
    </row>
    <row r="9" spans="1:11" x14ac:dyDescent="0.25">
      <c r="A9" s="68"/>
      <c r="B9" s="65" t="s">
        <v>10</v>
      </c>
      <c r="C9" s="6"/>
      <c r="D9" s="6"/>
      <c r="E9" s="6"/>
      <c r="F9" s="6"/>
      <c r="G9" s="6">
        <v>62393.571428571428</v>
      </c>
      <c r="H9" s="6">
        <v>0</v>
      </c>
      <c r="I9" s="71">
        <f t="shared" si="0"/>
        <v>0</v>
      </c>
      <c r="J9" s="8">
        <v>29200</v>
      </c>
      <c r="K9" s="9">
        <f t="shared" si="1"/>
        <v>0</v>
      </c>
    </row>
    <row r="10" spans="1:11" ht="12" customHeight="1" x14ac:dyDescent="0.25">
      <c r="A10" s="68"/>
      <c r="B10" s="65" t="s">
        <v>11</v>
      </c>
      <c r="C10" s="6"/>
      <c r="D10" s="6"/>
      <c r="E10" s="6"/>
      <c r="F10" s="6"/>
      <c r="G10" s="6">
        <v>28547.02380952378</v>
      </c>
      <c r="H10" s="6">
        <v>0</v>
      </c>
      <c r="I10" s="71">
        <f t="shared" si="0"/>
        <v>0</v>
      </c>
      <c r="J10" s="8">
        <v>24787.38095238095</v>
      </c>
      <c r="K10" s="9">
        <f t="shared" si="1"/>
        <v>0</v>
      </c>
    </row>
    <row r="11" spans="1:11" x14ac:dyDescent="0.25">
      <c r="A11" s="68"/>
      <c r="B11" s="65" t="s">
        <v>12</v>
      </c>
      <c r="C11" s="6"/>
      <c r="D11" s="6"/>
      <c r="E11" s="6"/>
      <c r="F11" s="6"/>
      <c r="G11" s="6">
        <v>9040.4761904761999</v>
      </c>
      <c r="H11" s="6">
        <v>0</v>
      </c>
      <c r="I11" s="71">
        <f t="shared" si="0"/>
        <v>0</v>
      </c>
      <c r="J11" s="8">
        <v>13800</v>
      </c>
      <c r="K11" s="9">
        <f t="shared" si="1"/>
        <v>0</v>
      </c>
    </row>
    <row r="12" spans="1:11" x14ac:dyDescent="0.25">
      <c r="A12" s="68"/>
      <c r="B12" s="65" t="s">
        <v>13</v>
      </c>
      <c r="C12" s="6">
        <v>88.563419784978407</v>
      </c>
      <c r="D12" s="6">
        <v>162</v>
      </c>
      <c r="E12" s="6">
        <v>22</v>
      </c>
      <c r="F12" s="6">
        <v>57.499025439401287</v>
      </c>
      <c r="G12" s="6">
        <v>26594.999999999945</v>
      </c>
      <c r="H12" s="6">
        <v>553.55822187254103</v>
      </c>
      <c r="I12" s="71">
        <f t="shared" si="0"/>
        <v>2.0814371944822042E-2</v>
      </c>
      <c r="J12" s="8">
        <v>21555</v>
      </c>
      <c r="K12" s="9">
        <f t="shared" si="1"/>
        <v>39734.313700170016</v>
      </c>
    </row>
    <row r="13" spans="1:11" x14ac:dyDescent="0.25">
      <c r="A13" s="68"/>
      <c r="B13" s="65" t="s">
        <v>14</v>
      </c>
      <c r="C13" s="6">
        <v>177.41666666666666</v>
      </c>
      <c r="D13" s="6">
        <v>240</v>
      </c>
      <c r="E13" s="6">
        <v>130</v>
      </c>
      <c r="F13" s="6">
        <v>46.266883533819538</v>
      </c>
      <c r="G13" s="6">
        <v>25289.999999999982</v>
      </c>
      <c r="H13" s="6">
        <v>239.33753943217678</v>
      </c>
      <c r="I13" s="71">
        <f t="shared" si="0"/>
        <v>9.463722397476353E-3</v>
      </c>
      <c r="J13" s="8">
        <v>18230</v>
      </c>
      <c r="K13" s="9">
        <f t="shared" si="1"/>
        <v>30608.572555205083</v>
      </c>
    </row>
    <row r="14" spans="1:11" x14ac:dyDescent="0.25">
      <c r="A14" s="68"/>
      <c r="B14" s="65" t="s">
        <v>15</v>
      </c>
      <c r="C14" s="6"/>
      <c r="D14" s="6"/>
      <c r="E14" s="6"/>
      <c r="F14" s="6"/>
      <c r="G14" s="6">
        <v>18342.142857142899</v>
      </c>
      <c r="H14" s="6">
        <v>0</v>
      </c>
      <c r="I14" s="71">
        <f t="shared" si="0"/>
        <v>0</v>
      </c>
      <c r="J14" s="8">
        <v>19824</v>
      </c>
      <c r="K14" s="9">
        <f t="shared" si="1"/>
        <v>0</v>
      </c>
    </row>
    <row r="15" spans="1:11" x14ac:dyDescent="0.25">
      <c r="A15" s="68"/>
      <c r="B15" s="65" t="s">
        <v>16</v>
      </c>
      <c r="C15" s="6">
        <v>162.5</v>
      </c>
      <c r="D15" s="6">
        <v>162.5</v>
      </c>
      <c r="E15" s="6">
        <v>162.5</v>
      </c>
      <c r="F15" s="6">
        <v>0</v>
      </c>
      <c r="G15" s="6">
        <v>23972.02380952382</v>
      </c>
      <c r="H15" s="6">
        <v>118.268665490888</v>
      </c>
      <c r="I15" s="71">
        <f t="shared" si="0"/>
        <v>4.9336120483870517E-3</v>
      </c>
      <c r="J15" s="8">
        <v>20117</v>
      </c>
      <c r="K15" s="9">
        <f t="shared" si="1"/>
        <v>16128.039456327879</v>
      </c>
    </row>
    <row r="16" spans="1:11" ht="16.5" customHeight="1" x14ac:dyDescent="0.25">
      <c r="A16" s="69"/>
      <c r="B16" s="65" t="s">
        <v>17</v>
      </c>
      <c r="C16" s="6"/>
      <c r="D16" s="6"/>
      <c r="E16" s="6"/>
      <c r="F16" s="6"/>
      <c r="G16" s="6">
        <v>12206.666666666681</v>
      </c>
      <c r="H16" s="6">
        <v>0</v>
      </c>
      <c r="I16" s="71">
        <f t="shared" si="0"/>
        <v>0</v>
      </c>
      <c r="J16" s="8">
        <v>10448</v>
      </c>
      <c r="K16" s="9">
        <f t="shared" si="1"/>
        <v>0</v>
      </c>
    </row>
    <row r="17" spans="1:1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70">
        <f>SUM(J4:J16)</f>
        <v>256281.80952380953</v>
      </c>
      <c r="K17" s="13">
        <f>SUM(K4:K16)</f>
        <v>326231.20367666351</v>
      </c>
    </row>
    <row r="19" spans="1:11" ht="15.75" customHeight="1" x14ac:dyDescent="0.25">
      <c r="A19" s="1"/>
      <c r="B19" s="2"/>
      <c r="C19" s="62" t="s">
        <v>26</v>
      </c>
      <c r="D19" s="63"/>
      <c r="E19" s="63"/>
      <c r="F19" s="63"/>
      <c r="G19" s="63"/>
      <c r="H19" s="64"/>
      <c r="I19" s="10"/>
      <c r="J19" s="60"/>
      <c r="K19" s="61"/>
    </row>
    <row r="20" spans="1:11" ht="38.25" x14ac:dyDescent="0.25">
      <c r="A20" s="3"/>
      <c r="B20" s="4"/>
      <c r="C20" s="65" t="s">
        <v>0</v>
      </c>
      <c r="D20" s="65" t="s">
        <v>2</v>
      </c>
      <c r="E20" s="65" t="s">
        <v>3</v>
      </c>
      <c r="F20" s="65" t="s">
        <v>18</v>
      </c>
      <c r="G20" s="65" t="s">
        <v>1</v>
      </c>
      <c r="H20" s="65" t="s">
        <v>19</v>
      </c>
      <c r="I20" s="65" t="s">
        <v>42</v>
      </c>
      <c r="J20" s="65" t="s">
        <v>32</v>
      </c>
      <c r="K20" s="66" t="s">
        <v>33</v>
      </c>
    </row>
    <row r="21" spans="1:11" ht="15" customHeight="1" x14ac:dyDescent="0.25">
      <c r="A21" s="67" t="s">
        <v>4</v>
      </c>
      <c r="B21" s="65" t="s">
        <v>5</v>
      </c>
      <c r="C21" s="6"/>
      <c r="D21" s="6"/>
      <c r="E21" s="6"/>
      <c r="F21" s="6"/>
      <c r="G21" s="6">
        <v>8321.4285714285543</v>
      </c>
      <c r="H21" s="6">
        <v>0</v>
      </c>
      <c r="I21" s="71">
        <f>H21/G21</f>
        <v>0</v>
      </c>
      <c r="J21" s="8">
        <v>6111</v>
      </c>
      <c r="K21" s="9">
        <f t="shared" ref="K21:K33" si="2">C21*J21*I21</f>
        <v>0</v>
      </c>
    </row>
    <row r="22" spans="1:11" x14ac:dyDescent="0.25">
      <c r="A22" s="68"/>
      <c r="B22" s="65" t="s">
        <v>87</v>
      </c>
      <c r="C22" s="6"/>
      <c r="D22" s="6"/>
      <c r="E22" s="6"/>
      <c r="F22" s="6"/>
      <c r="G22" s="6">
        <v>13295.238095238055</v>
      </c>
      <c r="H22" s="6">
        <v>0</v>
      </c>
      <c r="I22" s="71">
        <f t="shared" ref="I22:I33" si="3">H22/G22</f>
        <v>0</v>
      </c>
      <c r="J22" s="8">
        <v>9955</v>
      </c>
      <c r="K22" s="9">
        <f t="shared" si="2"/>
        <v>0</v>
      </c>
    </row>
    <row r="23" spans="1:11" x14ac:dyDescent="0.25">
      <c r="A23" s="68"/>
      <c r="B23" s="65" t="s">
        <v>7</v>
      </c>
      <c r="C23" s="6">
        <v>134.11392857142857</v>
      </c>
      <c r="D23" s="6">
        <v>58.48</v>
      </c>
      <c r="E23" s="6">
        <v>212.85</v>
      </c>
      <c r="F23" s="6">
        <v>39.963508874400837</v>
      </c>
      <c r="G23" s="6">
        <v>40028.095238095237</v>
      </c>
      <c r="H23" s="6">
        <v>2643.364779874224</v>
      </c>
      <c r="I23" s="71">
        <f t="shared" si="3"/>
        <v>6.6037735849056867E-2</v>
      </c>
      <c r="J23" s="8">
        <v>23281.428571428569</v>
      </c>
      <c r="K23" s="9">
        <f t="shared" si="2"/>
        <v>206193.83904986602</v>
      </c>
    </row>
    <row r="24" spans="1:11" x14ac:dyDescent="0.25">
      <c r="A24" s="68"/>
      <c r="B24" s="65" t="s">
        <v>8</v>
      </c>
      <c r="C24" s="6"/>
      <c r="D24" s="6"/>
      <c r="E24" s="6"/>
      <c r="F24" s="6"/>
      <c r="G24" s="6">
        <v>52403.15476190472</v>
      </c>
      <c r="H24" s="6">
        <v>0</v>
      </c>
      <c r="I24" s="71">
        <f t="shared" si="3"/>
        <v>0</v>
      </c>
      <c r="J24" s="8">
        <v>41553</v>
      </c>
      <c r="K24" s="9">
        <f t="shared" si="2"/>
        <v>0</v>
      </c>
    </row>
    <row r="25" spans="1:11" x14ac:dyDescent="0.25">
      <c r="A25" s="68"/>
      <c r="B25" s="65" t="s">
        <v>9</v>
      </c>
      <c r="C25" s="6"/>
      <c r="D25" s="6"/>
      <c r="E25" s="6"/>
      <c r="F25" s="6"/>
      <c r="G25" s="6">
        <v>19910.714285714275</v>
      </c>
      <c r="H25" s="6">
        <v>0</v>
      </c>
      <c r="I25" s="71">
        <f t="shared" si="3"/>
        <v>0</v>
      </c>
      <c r="J25" s="8">
        <v>17420</v>
      </c>
      <c r="K25" s="9">
        <f t="shared" si="2"/>
        <v>0</v>
      </c>
    </row>
    <row r="26" spans="1:11" x14ac:dyDescent="0.25">
      <c r="A26" s="68"/>
      <c r="B26" s="65" t="s">
        <v>10</v>
      </c>
      <c r="C26" s="6"/>
      <c r="D26" s="6"/>
      <c r="E26" s="6"/>
      <c r="F26" s="6"/>
      <c r="G26" s="6">
        <v>62393.571428571428</v>
      </c>
      <c r="H26" s="6">
        <v>0</v>
      </c>
      <c r="I26" s="71">
        <f t="shared" si="3"/>
        <v>0</v>
      </c>
      <c r="J26" s="8">
        <v>29200</v>
      </c>
      <c r="K26" s="9">
        <f t="shared" si="2"/>
        <v>0</v>
      </c>
    </row>
    <row r="27" spans="1:11" x14ac:dyDescent="0.25">
      <c r="A27" s="68"/>
      <c r="B27" s="65" t="s">
        <v>11</v>
      </c>
      <c r="C27" s="6"/>
      <c r="D27" s="6"/>
      <c r="E27" s="6"/>
      <c r="F27" s="6"/>
      <c r="G27" s="6">
        <v>28547.02380952378</v>
      </c>
      <c r="H27" s="6">
        <v>0</v>
      </c>
      <c r="I27" s="71">
        <f t="shared" si="3"/>
        <v>0</v>
      </c>
      <c r="J27" s="8">
        <v>24787.38095238095</v>
      </c>
      <c r="K27" s="9">
        <f t="shared" si="2"/>
        <v>0</v>
      </c>
    </row>
    <row r="28" spans="1:11" x14ac:dyDescent="0.25">
      <c r="A28" s="68"/>
      <c r="B28" s="65" t="s">
        <v>12</v>
      </c>
      <c r="C28" s="6"/>
      <c r="D28" s="6"/>
      <c r="E28" s="6"/>
      <c r="F28" s="6"/>
      <c r="G28" s="6">
        <v>9040.4761904761999</v>
      </c>
      <c r="H28" s="6">
        <v>0</v>
      </c>
      <c r="I28" s="71">
        <f t="shared" si="3"/>
        <v>0</v>
      </c>
      <c r="J28" s="8">
        <v>13800</v>
      </c>
      <c r="K28" s="9">
        <f t="shared" si="2"/>
        <v>0</v>
      </c>
    </row>
    <row r="29" spans="1:11" x14ac:dyDescent="0.25">
      <c r="A29" s="68"/>
      <c r="B29" s="65" t="s">
        <v>13</v>
      </c>
      <c r="C29" s="6">
        <v>76.16454101508144</v>
      </c>
      <c r="D29" s="6">
        <v>18.919999999999998</v>
      </c>
      <c r="E29" s="6">
        <v>139.32</v>
      </c>
      <c r="F29" s="6">
        <v>49.449161877885111</v>
      </c>
      <c r="G29" s="6">
        <v>26594.999999999945</v>
      </c>
      <c r="H29" s="6">
        <v>553.55822187254103</v>
      </c>
      <c r="I29" s="71">
        <f t="shared" si="3"/>
        <v>2.0814371944822042E-2</v>
      </c>
      <c r="J29" s="8">
        <v>21555</v>
      </c>
      <c r="K29" s="9">
        <f t="shared" si="2"/>
        <v>34171.509782146219</v>
      </c>
    </row>
    <row r="30" spans="1:11" x14ac:dyDescent="0.25">
      <c r="A30" s="68"/>
      <c r="B30" s="65" t="s">
        <v>14</v>
      </c>
      <c r="C30" s="6">
        <v>152.57833333333332</v>
      </c>
      <c r="D30" s="6">
        <v>111.8</v>
      </c>
      <c r="E30" s="6">
        <v>206.4</v>
      </c>
      <c r="F30" s="6">
        <v>39.789519839084804</v>
      </c>
      <c r="G30" s="6">
        <v>25289.999999999982</v>
      </c>
      <c r="H30" s="6">
        <v>239.33753943217678</v>
      </c>
      <c r="I30" s="71">
        <f t="shared" si="3"/>
        <v>9.463722397476353E-3</v>
      </c>
      <c r="J30" s="8">
        <v>18230</v>
      </c>
      <c r="K30" s="9">
        <f t="shared" si="2"/>
        <v>26323.372397476374</v>
      </c>
    </row>
    <row r="31" spans="1:11" x14ac:dyDescent="0.25">
      <c r="A31" s="68"/>
      <c r="B31" s="65" t="s">
        <v>15</v>
      </c>
      <c r="C31" s="6"/>
      <c r="D31" s="6"/>
      <c r="E31" s="6"/>
      <c r="F31" s="6"/>
      <c r="G31" s="6">
        <v>18342.142857142899</v>
      </c>
      <c r="H31" s="6">
        <v>0</v>
      </c>
      <c r="I31" s="71">
        <f t="shared" si="3"/>
        <v>0</v>
      </c>
      <c r="J31" s="8">
        <v>19824</v>
      </c>
      <c r="K31" s="9">
        <f t="shared" si="2"/>
        <v>0</v>
      </c>
    </row>
    <row r="32" spans="1:11" x14ac:dyDescent="0.25">
      <c r="A32" s="68"/>
      <c r="B32" s="65" t="s">
        <v>16</v>
      </c>
      <c r="C32" s="6">
        <v>139.75</v>
      </c>
      <c r="D32" s="6">
        <v>139.75</v>
      </c>
      <c r="E32" s="6">
        <v>139.75</v>
      </c>
      <c r="F32" s="6">
        <v>0</v>
      </c>
      <c r="G32" s="6">
        <v>23972.02380952382</v>
      </c>
      <c r="H32" s="6">
        <v>118.268665490888</v>
      </c>
      <c r="I32" s="71">
        <f t="shared" si="3"/>
        <v>4.9336120483870517E-3</v>
      </c>
      <c r="J32" s="8">
        <v>20117</v>
      </c>
      <c r="K32" s="9">
        <f t="shared" si="2"/>
        <v>13870.113932441975</v>
      </c>
    </row>
    <row r="33" spans="1:11" ht="15" customHeight="1" x14ac:dyDescent="0.25">
      <c r="A33" s="69"/>
      <c r="B33" s="65" t="s">
        <v>17</v>
      </c>
      <c r="C33" s="6"/>
      <c r="D33" s="6"/>
      <c r="E33" s="6"/>
      <c r="F33" s="6"/>
      <c r="G33" s="6">
        <v>12206.666666666681</v>
      </c>
      <c r="H33" s="6">
        <v>0</v>
      </c>
      <c r="I33" s="71">
        <f t="shared" si="3"/>
        <v>0</v>
      </c>
      <c r="J33" s="8">
        <v>10448</v>
      </c>
      <c r="K33" s="9">
        <f t="shared" si="2"/>
        <v>0</v>
      </c>
    </row>
    <row r="34" spans="1:1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70">
        <f>SUM(J21:J33)</f>
        <v>256281.80952380953</v>
      </c>
      <c r="K34" s="13">
        <f>SUM(K21:K33)</f>
        <v>280558.83516193059</v>
      </c>
    </row>
    <row r="36" spans="1:11" ht="60" customHeight="1" x14ac:dyDescent="0.25"/>
  </sheetData>
  <mergeCells count="6">
    <mergeCell ref="A21:A33"/>
    <mergeCell ref="A2:B3"/>
    <mergeCell ref="C2:H2"/>
    <mergeCell ref="A4:A16"/>
    <mergeCell ref="A19:B20"/>
    <mergeCell ref="C19:H1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>
      <selection activeCell="B5" sqref="B5"/>
    </sheetView>
  </sheetViews>
  <sheetFormatPr baseColWidth="10" defaultColWidth="15.140625" defaultRowHeight="14.25" customHeight="1" x14ac:dyDescent="0.25"/>
  <cols>
    <col min="1" max="16384" width="15.140625" style="12"/>
  </cols>
  <sheetData>
    <row r="1" spans="1:12" ht="64.5" customHeight="1" x14ac:dyDescent="0.25"/>
    <row r="2" spans="1:12" ht="14.25" customHeight="1" x14ac:dyDescent="0.25">
      <c r="A2" s="1"/>
      <c r="B2" s="2"/>
      <c r="C2" s="62" t="s">
        <v>70</v>
      </c>
      <c r="D2" s="63"/>
      <c r="E2" s="63"/>
      <c r="F2" s="63"/>
      <c r="G2" s="63"/>
      <c r="H2" s="64"/>
      <c r="I2" s="10"/>
      <c r="J2" s="60"/>
    </row>
    <row r="3" spans="1:12" ht="27" customHeight="1" x14ac:dyDescent="0.25">
      <c r="A3" s="3"/>
      <c r="B3" s="4"/>
      <c r="C3" s="65" t="s">
        <v>0</v>
      </c>
      <c r="D3" s="65" t="s">
        <v>3</v>
      </c>
      <c r="E3" s="65" t="s">
        <v>2</v>
      </c>
      <c r="F3" s="65" t="s">
        <v>18</v>
      </c>
      <c r="G3" s="65" t="s">
        <v>19</v>
      </c>
      <c r="H3" s="65" t="s">
        <v>1</v>
      </c>
      <c r="I3" s="65" t="s">
        <v>42</v>
      </c>
      <c r="J3" s="65" t="s">
        <v>32</v>
      </c>
      <c r="K3" s="66" t="s">
        <v>33</v>
      </c>
      <c r="L3" s="75" t="s">
        <v>71</v>
      </c>
    </row>
    <row r="4" spans="1:12" ht="14.25" customHeight="1" x14ac:dyDescent="0.25">
      <c r="A4" s="67" t="s">
        <v>4</v>
      </c>
      <c r="B4" s="65" t="s">
        <v>5</v>
      </c>
      <c r="C4" s="5">
        <v>10.689909597066668</v>
      </c>
      <c r="D4" s="5">
        <v>42.69</v>
      </c>
      <c r="E4" s="5">
        <v>2.1345000000000001</v>
      </c>
      <c r="F4" s="5">
        <v>5.4003976565315579</v>
      </c>
      <c r="G4" s="6">
        <v>6118.6974789915894</v>
      </c>
      <c r="H4" s="6">
        <v>8321.4285714285543</v>
      </c>
      <c r="I4" s="73">
        <f>G4/H4</f>
        <v>0.73529411764705943</v>
      </c>
      <c r="J4" s="8">
        <v>6111</v>
      </c>
      <c r="K4" s="9">
        <f t="shared" ref="K4:K16" si="0">C4*I4*J4</f>
        <v>48033.851137995931</v>
      </c>
      <c r="L4" s="76">
        <f>(K4/42)*950</f>
        <v>1086479.9662165747</v>
      </c>
    </row>
    <row r="5" spans="1:12" ht="14.25" customHeight="1" x14ac:dyDescent="0.25">
      <c r="A5" s="68"/>
      <c r="B5" s="65" t="s">
        <v>87</v>
      </c>
      <c r="C5" s="5">
        <v>6.5430725833250012</v>
      </c>
      <c r="D5" s="5">
        <v>17.076000000000001</v>
      </c>
      <c r="E5" s="5">
        <v>0.81585333299999996</v>
      </c>
      <c r="F5" s="5">
        <v>3.1976160361137032</v>
      </c>
      <c r="G5" s="6">
        <v>2843.9011968423738</v>
      </c>
      <c r="H5" s="6">
        <v>13295.238095238055</v>
      </c>
      <c r="I5" s="73">
        <f t="shared" ref="I5:I16" si="1">G5/H5</f>
        <v>0.21390374331550871</v>
      </c>
      <c r="J5" s="8">
        <v>9955</v>
      </c>
      <c r="K5" s="9">
        <f t="shared" si="0"/>
        <v>13932.895736256811</v>
      </c>
      <c r="L5" s="76">
        <f t="shared" ref="L5:L17" si="2">(K5/42)*950</f>
        <v>315148.83212961833</v>
      </c>
    </row>
    <row r="6" spans="1:12" ht="14.25" customHeight="1" x14ac:dyDescent="0.25">
      <c r="A6" s="68"/>
      <c r="B6" s="65" t="s">
        <v>7</v>
      </c>
      <c r="C6" s="5">
        <v>7.2338073396320342</v>
      </c>
      <c r="D6" s="5">
        <v>36.7134</v>
      </c>
      <c r="E6" s="5">
        <v>1.423</v>
      </c>
      <c r="F6" s="5">
        <v>3.9988482593921519</v>
      </c>
      <c r="G6" s="6">
        <v>29077.012578616501</v>
      </c>
      <c r="H6" s="6">
        <v>40028.095238095237</v>
      </c>
      <c r="I6" s="73">
        <f t="shared" si="1"/>
        <v>0.72641509433962637</v>
      </c>
      <c r="J6" s="8">
        <v>23281.428571428569</v>
      </c>
      <c r="K6" s="9">
        <f t="shared" si="0"/>
        <v>122338.01324092664</v>
      </c>
      <c r="L6" s="76">
        <f t="shared" si="2"/>
        <v>2767169.3471161979</v>
      </c>
    </row>
    <row r="7" spans="1:12" ht="14.25" customHeight="1" x14ac:dyDescent="0.25">
      <c r="A7" s="68"/>
      <c r="B7" s="65" t="s">
        <v>8</v>
      </c>
      <c r="C7" s="5">
        <v>8.1623852338266811</v>
      </c>
      <c r="D7" s="5">
        <v>36.7134</v>
      </c>
      <c r="E7" s="5">
        <v>2.8460000000000001</v>
      </c>
      <c r="F7" s="5">
        <v>4.785730953179625</v>
      </c>
      <c r="G7" s="6">
        <v>24648.247000950894</v>
      </c>
      <c r="H7" s="6">
        <v>52403.15476190472</v>
      </c>
      <c r="I7" s="73">
        <f t="shared" si="1"/>
        <v>0.47035807506133803</v>
      </c>
      <c r="J7" s="8">
        <v>41553</v>
      </c>
      <c r="K7" s="9">
        <f t="shared" si="0"/>
        <v>159532.09789115406</v>
      </c>
      <c r="L7" s="76">
        <f t="shared" si="2"/>
        <v>3608464.1189665799</v>
      </c>
    </row>
    <row r="8" spans="1:12" ht="14.25" customHeight="1" x14ac:dyDescent="0.25">
      <c r="A8" s="68"/>
      <c r="B8" s="65" t="s">
        <v>9</v>
      </c>
      <c r="C8" s="5">
        <v>7.4227739377882003</v>
      </c>
      <c r="D8" s="5">
        <v>192.10499999999999</v>
      </c>
      <c r="E8" s="5">
        <v>0.4269</v>
      </c>
      <c r="F8" s="5">
        <v>15.726878150887687</v>
      </c>
      <c r="G8" s="6">
        <v>10515.816934311073</v>
      </c>
      <c r="H8" s="6">
        <v>19910.714285714275</v>
      </c>
      <c r="I8" s="73">
        <f t="shared" si="1"/>
        <v>0.52814865320306759</v>
      </c>
      <c r="J8" s="8">
        <v>17420</v>
      </c>
      <c r="K8" s="9">
        <f t="shared" si="0"/>
        <v>68292.114775127309</v>
      </c>
      <c r="L8" s="76">
        <f t="shared" si="2"/>
        <v>1544702.5961040701</v>
      </c>
    </row>
    <row r="9" spans="1:12" ht="14.25" customHeight="1" x14ac:dyDescent="0.25">
      <c r="A9" s="68"/>
      <c r="B9" s="65" t="s">
        <v>10</v>
      </c>
      <c r="C9" s="5">
        <v>7.9232047177717906</v>
      </c>
      <c r="D9" s="5">
        <v>17.076000000000001</v>
      </c>
      <c r="E9" s="5">
        <v>2.8460000000000001</v>
      </c>
      <c r="F9" s="5">
        <v>2.6017068217540595</v>
      </c>
      <c r="G9" s="6">
        <v>33592.805911955387</v>
      </c>
      <c r="H9" s="6">
        <v>62393.571428571428</v>
      </c>
      <c r="I9" s="73">
        <f t="shared" si="1"/>
        <v>0.53840171579876062</v>
      </c>
      <c r="J9" s="8">
        <v>29200</v>
      </c>
      <c r="K9" s="9">
        <f t="shared" si="0"/>
        <v>124563.31682845647</v>
      </c>
      <c r="L9" s="76">
        <f t="shared" si="2"/>
        <v>2817503.5949293724</v>
      </c>
    </row>
    <row r="10" spans="1:12" ht="14.25" customHeight="1" x14ac:dyDescent="0.25">
      <c r="A10" s="68"/>
      <c r="B10" s="65" t="s">
        <v>11</v>
      </c>
      <c r="C10" s="5">
        <v>9.2814919184186273</v>
      </c>
      <c r="D10" s="5">
        <v>18.3567</v>
      </c>
      <c r="E10" s="5">
        <v>4.2690000000000001</v>
      </c>
      <c r="F10" s="5">
        <v>3.4578718891917486</v>
      </c>
      <c r="G10" s="6">
        <v>8353.0435924369594</v>
      </c>
      <c r="H10" s="6">
        <v>28547.02380952378</v>
      </c>
      <c r="I10" s="73">
        <f t="shared" si="1"/>
        <v>0.29260646042023619</v>
      </c>
      <c r="J10" s="8">
        <v>24787.38095238095</v>
      </c>
      <c r="K10" s="9">
        <f t="shared" si="0"/>
        <v>67318.176423493016</v>
      </c>
      <c r="L10" s="76">
        <f t="shared" si="2"/>
        <v>1522673.0381504374</v>
      </c>
    </row>
    <row r="11" spans="1:12" ht="14.25" customHeight="1" x14ac:dyDescent="0.25">
      <c r="A11" s="68"/>
      <c r="B11" s="65" t="s">
        <v>12</v>
      </c>
      <c r="C11" s="5">
        <v>11.190584397158604</v>
      </c>
      <c r="D11" s="5">
        <v>384.21</v>
      </c>
      <c r="E11" s="5">
        <v>1.06725</v>
      </c>
      <c r="F11" s="5">
        <v>44.212331874859792</v>
      </c>
      <c r="G11" s="6">
        <v>3308.5117797118846</v>
      </c>
      <c r="H11" s="6">
        <v>9040.4761904761999</v>
      </c>
      <c r="I11" s="73">
        <f t="shared" si="1"/>
        <v>0.36596653870924151</v>
      </c>
      <c r="J11" s="8">
        <v>13800</v>
      </c>
      <c r="K11" s="9">
        <f t="shared" si="0"/>
        <v>56516.236243872539</v>
      </c>
      <c r="L11" s="76">
        <f t="shared" si="2"/>
        <v>1278343.4388494978</v>
      </c>
    </row>
    <row r="12" spans="1:12" ht="14.25" customHeight="1" x14ac:dyDescent="0.25">
      <c r="A12" s="68"/>
      <c r="B12" s="65" t="s">
        <v>13</v>
      </c>
      <c r="C12" s="5">
        <v>9.7467090296522301</v>
      </c>
      <c r="D12" s="5">
        <v>128.07</v>
      </c>
      <c r="E12" s="5">
        <v>2.1345000000000001</v>
      </c>
      <c r="F12" s="5">
        <v>20.305269211241317</v>
      </c>
      <c r="G12" s="6">
        <v>6634.0538945711996</v>
      </c>
      <c r="H12" s="6">
        <v>26594.999999999945</v>
      </c>
      <c r="I12" s="73">
        <f t="shared" si="1"/>
        <v>0.2494474109633846</v>
      </c>
      <c r="J12" s="8">
        <v>21555</v>
      </c>
      <c r="K12" s="9">
        <f t="shared" si="0"/>
        <v>52406.484679801426</v>
      </c>
      <c r="L12" s="76">
        <f t="shared" si="2"/>
        <v>1185384.7725193179</v>
      </c>
    </row>
    <row r="13" spans="1:12" ht="14.25" customHeight="1" x14ac:dyDescent="0.25">
      <c r="A13" s="68"/>
      <c r="B13" s="65" t="s">
        <v>14</v>
      </c>
      <c r="C13" s="5">
        <v>7.3157579468691099</v>
      </c>
      <c r="D13" s="5">
        <v>24.013124999999999</v>
      </c>
      <c r="E13" s="5">
        <v>0.28460000000000002</v>
      </c>
      <c r="F13" s="5">
        <v>2.9668784573753029</v>
      </c>
      <c r="G13" s="6">
        <v>15237.823343848655</v>
      </c>
      <c r="H13" s="6">
        <v>25289.999999999982</v>
      </c>
      <c r="I13" s="73">
        <f t="shared" si="1"/>
        <v>0.60252365930599705</v>
      </c>
      <c r="J13" s="8">
        <v>18230</v>
      </c>
      <c r="K13" s="9">
        <f t="shared" si="0"/>
        <v>80356.331444612311</v>
      </c>
      <c r="L13" s="76">
        <f t="shared" si="2"/>
        <v>1817583.6874376594</v>
      </c>
    </row>
    <row r="14" spans="1:12" ht="14.25" customHeight="1" x14ac:dyDescent="0.25">
      <c r="A14" s="68"/>
      <c r="B14" s="65" t="s">
        <v>15</v>
      </c>
      <c r="C14" s="5">
        <v>7.0697298351538462</v>
      </c>
      <c r="D14" s="5">
        <v>27.535049999999998</v>
      </c>
      <c r="E14" s="5">
        <v>2.1345000000000001</v>
      </c>
      <c r="F14" s="5">
        <v>4.2128339082250257</v>
      </c>
      <c r="G14" s="6">
        <v>5298.8412698412749</v>
      </c>
      <c r="H14" s="6">
        <v>18342.142857142899</v>
      </c>
      <c r="I14" s="73">
        <f t="shared" si="1"/>
        <v>0.28888888888888853</v>
      </c>
      <c r="J14" s="8">
        <v>19824</v>
      </c>
      <c r="K14" s="9">
        <f t="shared" si="0"/>
        <v>40487.871450603685</v>
      </c>
      <c r="L14" s="76">
        <f t="shared" si="2"/>
        <v>915797.09233508341</v>
      </c>
    </row>
    <row r="15" spans="1:12" ht="14.25" customHeight="1" x14ac:dyDescent="0.25">
      <c r="A15" s="68"/>
      <c r="B15" s="65" t="s">
        <v>16</v>
      </c>
      <c r="C15" s="5">
        <v>6.6217101376942553</v>
      </c>
      <c r="D15" s="5">
        <v>8.5380000000000003</v>
      </c>
      <c r="E15" s="5">
        <v>0.65676923099999995</v>
      </c>
      <c r="F15" s="5">
        <v>2.3256526681437255</v>
      </c>
      <c r="G15" s="6">
        <v>7652.8268830319739</v>
      </c>
      <c r="H15" s="6">
        <v>23972.02380952382</v>
      </c>
      <c r="I15" s="73">
        <f t="shared" si="1"/>
        <v>0.31923991665616441</v>
      </c>
      <c r="J15" s="8">
        <v>20117</v>
      </c>
      <c r="K15" s="9">
        <f t="shared" si="0"/>
        <v>42525.611810095885</v>
      </c>
      <c r="L15" s="76">
        <f t="shared" si="2"/>
        <v>961888.83856169262</v>
      </c>
    </row>
    <row r="16" spans="1:12" ht="14.25" customHeight="1" x14ac:dyDescent="0.25">
      <c r="A16" s="69"/>
      <c r="B16" s="65" t="s">
        <v>17</v>
      </c>
      <c r="C16" s="5">
        <v>17.05559471698113</v>
      </c>
      <c r="D16" s="5">
        <v>256.14</v>
      </c>
      <c r="E16" s="5">
        <v>1.423</v>
      </c>
      <c r="F16" s="5">
        <v>47.57675766659748</v>
      </c>
      <c r="G16" s="6">
        <v>5625.6811594202964</v>
      </c>
      <c r="H16" s="6">
        <v>12206.666666666681</v>
      </c>
      <c r="I16" s="73">
        <f t="shared" si="1"/>
        <v>0.46086956521739131</v>
      </c>
      <c r="J16" s="8">
        <v>10448</v>
      </c>
      <c r="K16" s="9">
        <f t="shared" si="0"/>
        <v>82125.50644313042</v>
      </c>
      <c r="L16" s="76">
        <f t="shared" si="2"/>
        <v>1857600.740975569</v>
      </c>
    </row>
    <row r="17" spans="1:12" ht="14.25" customHeight="1" x14ac:dyDescent="0.25">
      <c r="J17" s="70">
        <f>SUM(J4:J16)</f>
        <v>256281.80952380953</v>
      </c>
      <c r="K17" s="13">
        <f>SUM(K4:K16)</f>
        <v>958428.50810552656</v>
      </c>
      <c r="L17" s="74">
        <f t="shared" si="2"/>
        <v>21678740.064291671</v>
      </c>
    </row>
    <row r="19" spans="1:12" ht="14.25" customHeight="1" x14ac:dyDescent="0.25">
      <c r="A19" s="1"/>
      <c r="B19" s="2"/>
      <c r="C19" s="62" t="s">
        <v>27</v>
      </c>
      <c r="D19" s="63"/>
      <c r="E19" s="63"/>
      <c r="F19" s="63"/>
      <c r="G19" s="63"/>
      <c r="H19" s="64"/>
      <c r="I19" s="10"/>
      <c r="J19" s="60"/>
    </row>
    <row r="20" spans="1:12" ht="28.5" customHeight="1" x14ac:dyDescent="0.25">
      <c r="A20" s="3"/>
      <c r="B20" s="4"/>
      <c r="C20" s="65" t="s">
        <v>0</v>
      </c>
      <c r="D20" s="65" t="s">
        <v>2</v>
      </c>
      <c r="E20" s="65" t="s">
        <v>3</v>
      </c>
      <c r="F20" s="65" t="s">
        <v>18</v>
      </c>
      <c r="G20" s="65" t="s">
        <v>1</v>
      </c>
      <c r="H20" s="65" t="s">
        <v>19</v>
      </c>
      <c r="I20" s="65" t="s">
        <v>42</v>
      </c>
      <c r="J20" s="65" t="s">
        <v>32</v>
      </c>
      <c r="K20" s="66" t="s">
        <v>33</v>
      </c>
    </row>
    <row r="21" spans="1:12" ht="14.25" customHeight="1" x14ac:dyDescent="0.25">
      <c r="A21" s="67" t="s">
        <v>4</v>
      </c>
      <c r="B21" s="65" t="s">
        <v>5</v>
      </c>
      <c r="C21" s="6">
        <v>241.79557421936505</v>
      </c>
      <c r="D21" s="6">
        <v>48.280357142857142</v>
      </c>
      <c r="E21" s="6">
        <v>965.60714285714289</v>
      </c>
      <c r="F21" s="6">
        <v>122.1518517548805</v>
      </c>
      <c r="G21" s="6">
        <v>8321.4285714285543</v>
      </c>
      <c r="H21" s="6">
        <v>6118.6974789915894</v>
      </c>
      <c r="I21" s="73">
        <f>H21/G21</f>
        <v>0.73529411764705943</v>
      </c>
      <c r="J21" s="8">
        <v>6111</v>
      </c>
      <c r="K21" s="9">
        <f t="shared" ref="K21:K33" si="3">C21*J21*I21</f>
        <v>1086479.9662165744</v>
      </c>
    </row>
    <row r="22" spans="1:12" ht="14.25" customHeight="1" x14ac:dyDescent="0.25">
      <c r="A22" s="68"/>
      <c r="B22" s="65" t="s">
        <v>87</v>
      </c>
      <c r="C22" s="6">
        <v>147.99807033711306</v>
      </c>
      <c r="D22" s="6">
        <v>18.453825389285711</v>
      </c>
      <c r="E22" s="6">
        <v>386.24285714285713</v>
      </c>
      <c r="F22" s="6">
        <v>72.327029388286135</v>
      </c>
      <c r="G22" s="6">
        <v>13295.238095238055</v>
      </c>
      <c r="H22" s="6">
        <v>2843.9011968423738</v>
      </c>
      <c r="I22" s="73">
        <f t="shared" ref="I22:I33" si="4">H22/G22</f>
        <v>0.21390374331550871</v>
      </c>
      <c r="J22" s="8">
        <v>9955</v>
      </c>
      <c r="K22" s="9">
        <f t="shared" si="3"/>
        <v>315148.83212961827</v>
      </c>
    </row>
    <row r="23" spans="1:12" ht="14.25" customHeight="1" x14ac:dyDescent="0.25">
      <c r="A23" s="68"/>
      <c r="B23" s="65" t="s">
        <v>7</v>
      </c>
      <c r="C23" s="6">
        <v>163.62183268215324</v>
      </c>
      <c r="D23" s="6">
        <v>32.186904761904763</v>
      </c>
      <c r="E23" s="6">
        <v>830.42214285714294</v>
      </c>
      <c r="F23" s="6">
        <v>90.450139200536753</v>
      </c>
      <c r="G23" s="6">
        <v>40028.095238095237</v>
      </c>
      <c r="H23" s="6">
        <v>29077.012578616501</v>
      </c>
      <c r="I23" s="73">
        <f t="shared" si="4"/>
        <v>0.72641509433962637</v>
      </c>
      <c r="J23" s="8">
        <v>23281.428571428569</v>
      </c>
      <c r="K23" s="9">
        <f t="shared" si="3"/>
        <v>2767169.3471161993</v>
      </c>
    </row>
    <row r="24" spans="1:12" ht="14.25" customHeight="1" x14ac:dyDescent="0.25">
      <c r="A24" s="68"/>
      <c r="B24" s="65" t="s">
        <v>8</v>
      </c>
      <c r="C24" s="6">
        <v>184.62538028893678</v>
      </c>
      <c r="D24" s="6">
        <v>64.373809523809527</v>
      </c>
      <c r="E24" s="6">
        <v>830.42214285714294</v>
      </c>
      <c r="F24" s="6">
        <v>108.2486763219201</v>
      </c>
      <c r="G24" s="6">
        <v>52403.15476190472</v>
      </c>
      <c r="H24" s="6">
        <v>24648.247000950894</v>
      </c>
      <c r="I24" s="73">
        <f t="shared" si="4"/>
        <v>0.47035807506133803</v>
      </c>
      <c r="J24" s="8">
        <v>41553</v>
      </c>
      <c r="K24" s="9">
        <f t="shared" si="3"/>
        <v>3608464.118966579</v>
      </c>
    </row>
    <row r="25" spans="1:12" ht="14.25" customHeight="1" x14ac:dyDescent="0.25">
      <c r="A25" s="68"/>
      <c r="B25" s="65" t="s">
        <v>9</v>
      </c>
      <c r="C25" s="6">
        <v>167.89607716425698</v>
      </c>
      <c r="D25" s="6">
        <v>9.656071428571428</v>
      </c>
      <c r="E25" s="6">
        <v>4345.2321428571431</v>
      </c>
      <c r="F25" s="6">
        <v>355.72700579388822</v>
      </c>
      <c r="G25" s="6">
        <v>19910.714285714275</v>
      </c>
      <c r="H25" s="6">
        <v>10515.816934311073</v>
      </c>
      <c r="I25" s="73">
        <f t="shared" si="4"/>
        <v>0.52814865320306759</v>
      </c>
      <c r="J25" s="8">
        <v>17420</v>
      </c>
      <c r="K25" s="9">
        <f t="shared" si="3"/>
        <v>1544702.5961040705</v>
      </c>
    </row>
    <row r="26" spans="1:12" ht="14.25" customHeight="1" x14ac:dyDescent="0.25">
      <c r="A26" s="68"/>
      <c r="B26" s="65" t="s">
        <v>10</v>
      </c>
      <c r="C26" s="6">
        <v>179.21534480674291</v>
      </c>
      <c r="D26" s="6">
        <v>64.373809523809527</v>
      </c>
      <c r="E26" s="6">
        <v>386.24285714285713</v>
      </c>
      <c r="F26" s="6">
        <v>58.848130492056107</v>
      </c>
      <c r="G26" s="6">
        <v>62393.571428571428</v>
      </c>
      <c r="H26" s="6">
        <v>33592.805911955387</v>
      </c>
      <c r="I26" s="73">
        <f t="shared" si="4"/>
        <v>0.53840171579876062</v>
      </c>
      <c r="J26" s="8">
        <v>29200</v>
      </c>
      <c r="K26" s="9">
        <f t="shared" si="3"/>
        <v>2817503.5949293729</v>
      </c>
    </row>
    <row r="27" spans="1:12" ht="14.25" customHeight="1" x14ac:dyDescent="0.25">
      <c r="A27" s="68"/>
      <c r="B27" s="65" t="s">
        <v>11</v>
      </c>
      <c r="C27" s="6">
        <v>209.93850767851654</v>
      </c>
      <c r="D27" s="6">
        <v>96.560714285714283</v>
      </c>
      <c r="E27" s="6">
        <v>415.21107142857147</v>
      </c>
      <c r="F27" s="6">
        <v>78.213768922194305</v>
      </c>
      <c r="G27" s="6">
        <v>28547.02380952378</v>
      </c>
      <c r="H27" s="6">
        <v>8353.0435924369594</v>
      </c>
      <c r="I27" s="73">
        <f t="shared" si="4"/>
        <v>0.29260646042023619</v>
      </c>
      <c r="J27" s="8">
        <v>24787.38095238095</v>
      </c>
      <c r="K27" s="9">
        <f t="shared" si="3"/>
        <v>1522673.0381504367</v>
      </c>
    </row>
    <row r="28" spans="1:12" ht="14.25" customHeight="1" x14ac:dyDescent="0.25">
      <c r="A28" s="68"/>
      <c r="B28" s="65" t="s">
        <v>12</v>
      </c>
      <c r="C28" s="6">
        <v>253.12036136430169</v>
      </c>
      <c r="D28" s="6">
        <v>24.140178571428571</v>
      </c>
      <c r="E28" s="6">
        <v>8690.4642857142862</v>
      </c>
      <c r="F28" s="6">
        <v>1000.0408400265907</v>
      </c>
      <c r="G28" s="6">
        <v>9040.4761904761999</v>
      </c>
      <c r="H28" s="6">
        <v>3308.5117797118846</v>
      </c>
      <c r="I28" s="73">
        <f t="shared" si="4"/>
        <v>0.36596653870924151</v>
      </c>
      <c r="J28" s="8">
        <v>13800</v>
      </c>
      <c r="K28" s="9">
        <f t="shared" si="3"/>
        <v>1278343.4388494976</v>
      </c>
    </row>
    <row r="29" spans="1:12" ht="14.25" customHeight="1" x14ac:dyDescent="0.25">
      <c r="A29" s="68"/>
      <c r="B29" s="65" t="s">
        <v>13</v>
      </c>
      <c r="C29" s="6">
        <v>220.46127567070525</v>
      </c>
      <c r="D29" s="6">
        <v>48.280357142857142</v>
      </c>
      <c r="E29" s="6">
        <v>2896.8214285714284</v>
      </c>
      <c r="F29" s="6">
        <v>459.28585120664883</v>
      </c>
      <c r="G29" s="6">
        <v>26594.999999999945</v>
      </c>
      <c r="H29" s="6">
        <v>6634.0538945711996</v>
      </c>
      <c r="I29" s="73">
        <f t="shared" si="4"/>
        <v>0.2494474109633846</v>
      </c>
      <c r="J29" s="8">
        <v>21555</v>
      </c>
      <c r="K29" s="9">
        <f t="shared" si="3"/>
        <v>1185384.7725193182</v>
      </c>
    </row>
    <row r="30" spans="1:12" ht="14.25" customHeight="1" x14ac:dyDescent="0.25">
      <c r="A30" s="68"/>
      <c r="B30" s="65" t="s">
        <v>14</v>
      </c>
      <c r="C30" s="6">
        <v>165.47547736965845</v>
      </c>
      <c r="D30" s="6">
        <v>6.4373809523809529</v>
      </c>
      <c r="E30" s="6">
        <v>543.15401785714289</v>
      </c>
      <c r="F30" s="6">
        <v>67.107965107298497</v>
      </c>
      <c r="G30" s="6">
        <v>25289.999999999982</v>
      </c>
      <c r="H30" s="6">
        <v>15237.823343848655</v>
      </c>
      <c r="I30" s="73">
        <f t="shared" si="4"/>
        <v>0.60252365930599705</v>
      </c>
      <c r="J30" s="8">
        <v>18230</v>
      </c>
      <c r="K30" s="9">
        <f t="shared" si="3"/>
        <v>1817583.6874376594</v>
      </c>
    </row>
    <row r="31" spans="1:12" ht="14.25" customHeight="1" x14ac:dyDescent="0.25">
      <c r="A31" s="68"/>
      <c r="B31" s="65" t="s">
        <v>15</v>
      </c>
      <c r="C31" s="6">
        <v>159.91055579514654</v>
      </c>
      <c r="D31" s="6">
        <v>48.280357142857142</v>
      </c>
      <c r="E31" s="6">
        <v>622.81660714285715</v>
      </c>
      <c r="F31" s="6">
        <v>95.290290781280348</v>
      </c>
      <c r="G31" s="6">
        <v>18342.142857142899</v>
      </c>
      <c r="H31" s="6">
        <v>5298.8412698412749</v>
      </c>
      <c r="I31" s="73">
        <f t="shared" si="4"/>
        <v>0.28888888888888853</v>
      </c>
      <c r="J31" s="8">
        <v>19824</v>
      </c>
      <c r="K31" s="9">
        <f t="shared" si="3"/>
        <v>915797.09233508341</v>
      </c>
    </row>
    <row r="32" spans="1:12" ht="14.25" customHeight="1" x14ac:dyDescent="0.25">
      <c r="A32" s="68"/>
      <c r="B32" s="65" t="s">
        <v>16</v>
      </c>
      <c r="C32" s="6">
        <v>149.77677692403662</v>
      </c>
      <c r="D32" s="6">
        <v>14.855494510714284</v>
      </c>
      <c r="E32" s="6">
        <v>193.12142857142857</v>
      </c>
      <c r="F32" s="6">
        <v>52.604048446108052</v>
      </c>
      <c r="G32" s="6">
        <v>23972.02380952382</v>
      </c>
      <c r="H32" s="6">
        <v>7652.8268830319739</v>
      </c>
      <c r="I32" s="73">
        <f t="shared" si="4"/>
        <v>0.31923991665616441</v>
      </c>
      <c r="J32" s="8">
        <v>20117</v>
      </c>
      <c r="K32" s="9">
        <f t="shared" si="3"/>
        <v>961888.83856169193</v>
      </c>
    </row>
    <row r="33" spans="1:11" ht="14.25" customHeight="1" x14ac:dyDescent="0.25">
      <c r="A33" s="69"/>
      <c r="B33" s="65" t="s">
        <v>17</v>
      </c>
      <c r="C33" s="6">
        <v>385.78130907457319</v>
      </c>
      <c r="D33" s="6">
        <v>32.186904761904763</v>
      </c>
      <c r="E33" s="6">
        <v>5793.6428571428569</v>
      </c>
      <c r="F33" s="6">
        <v>1076.1409472206574</v>
      </c>
      <c r="G33" s="6">
        <v>12206.666666666681</v>
      </c>
      <c r="H33" s="6">
        <v>5625.6811594202964</v>
      </c>
      <c r="I33" s="73">
        <f t="shared" si="4"/>
        <v>0.46086956521739131</v>
      </c>
      <c r="J33" s="8">
        <v>10448</v>
      </c>
      <c r="K33" s="9">
        <f t="shared" si="3"/>
        <v>1857600.7409755692</v>
      </c>
    </row>
    <row r="34" spans="1:11" ht="14.25" customHeight="1" x14ac:dyDescent="0.25">
      <c r="J34" s="70">
        <f>SUM(J21:J33)</f>
        <v>256281.80952380953</v>
      </c>
      <c r="K34" s="13">
        <f>SUM(K21:K33)</f>
        <v>21678740.064291671</v>
      </c>
    </row>
    <row r="37" spans="1:11" ht="14.25" customHeight="1" x14ac:dyDescent="0.25">
      <c r="A37" s="1"/>
      <c r="B37" s="2"/>
      <c r="C37" s="62" t="s">
        <v>70</v>
      </c>
      <c r="D37" s="63"/>
      <c r="E37" s="63"/>
      <c r="F37" s="63"/>
      <c r="G37" s="63"/>
      <c r="H37" s="64"/>
      <c r="I37" s="16"/>
    </row>
    <row r="38" spans="1:11" ht="29.25" customHeight="1" x14ac:dyDescent="0.25">
      <c r="A38" s="3"/>
      <c r="B38" s="4"/>
      <c r="C38" s="65" t="s">
        <v>0</v>
      </c>
      <c r="D38" s="65" t="s">
        <v>3</v>
      </c>
      <c r="E38" s="65" t="s">
        <v>2</v>
      </c>
      <c r="F38" s="65" t="s">
        <v>18</v>
      </c>
      <c r="G38" s="65" t="s">
        <v>19</v>
      </c>
      <c r="H38" s="65" t="s">
        <v>1</v>
      </c>
      <c r="I38" s="16"/>
    </row>
    <row r="39" spans="1:11" ht="14.25" customHeight="1" x14ac:dyDescent="0.25">
      <c r="A39" s="67" t="s">
        <v>4</v>
      </c>
      <c r="B39" s="65" t="s">
        <v>5</v>
      </c>
      <c r="C39" s="5">
        <v>10.689909597066668</v>
      </c>
      <c r="D39" s="5">
        <v>42.69</v>
      </c>
      <c r="E39" s="5">
        <v>2.1345000000000001</v>
      </c>
      <c r="F39" s="5">
        <v>5.4003976565315579</v>
      </c>
      <c r="G39" s="6">
        <v>6118.6974789915894</v>
      </c>
      <c r="H39" s="6">
        <v>8321.4285714285543</v>
      </c>
      <c r="I39" s="16"/>
    </row>
    <row r="40" spans="1:11" ht="14.25" customHeight="1" x14ac:dyDescent="0.25">
      <c r="A40" s="68"/>
      <c r="B40" s="65" t="s">
        <v>6</v>
      </c>
      <c r="C40" s="5">
        <v>6.5430725833250012</v>
      </c>
      <c r="D40" s="5">
        <v>17.076000000000001</v>
      </c>
      <c r="E40" s="5">
        <v>0.81585333299999996</v>
      </c>
      <c r="F40" s="5">
        <v>3.1976160361137032</v>
      </c>
      <c r="G40" s="6">
        <v>2843.9011968423738</v>
      </c>
      <c r="H40" s="6">
        <v>13295.238095238055</v>
      </c>
      <c r="I40" s="16"/>
    </row>
    <row r="41" spans="1:11" ht="14.25" customHeight="1" x14ac:dyDescent="0.25">
      <c r="A41" s="68"/>
      <c r="B41" s="65" t="s">
        <v>7</v>
      </c>
      <c r="C41" s="5">
        <v>7.2338073396320342</v>
      </c>
      <c r="D41" s="5">
        <v>36.7134</v>
      </c>
      <c r="E41" s="5">
        <v>1.423</v>
      </c>
      <c r="F41" s="5">
        <v>3.9988482593921519</v>
      </c>
      <c r="G41" s="6">
        <v>29077.012578616501</v>
      </c>
      <c r="H41" s="6">
        <v>40028.095238095237</v>
      </c>
      <c r="I41" s="16"/>
    </row>
    <row r="42" spans="1:11" ht="14.25" customHeight="1" x14ac:dyDescent="0.25">
      <c r="A42" s="68"/>
      <c r="B42" s="65" t="s">
        <v>8</v>
      </c>
      <c r="C42" s="5">
        <v>8.1623852338266811</v>
      </c>
      <c r="D42" s="5">
        <v>36.7134</v>
      </c>
      <c r="E42" s="5">
        <v>2.8460000000000001</v>
      </c>
      <c r="F42" s="5">
        <v>4.785730953179625</v>
      </c>
      <c r="G42" s="6">
        <v>24648.247000950894</v>
      </c>
      <c r="H42" s="6">
        <v>52403.15476190472</v>
      </c>
      <c r="I42" s="16"/>
    </row>
    <row r="43" spans="1:11" ht="14.25" customHeight="1" x14ac:dyDescent="0.25">
      <c r="A43" s="68"/>
      <c r="B43" s="65" t="s">
        <v>9</v>
      </c>
      <c r="C43" s="5">
        <v>7.4227739377882003</v>
      </c>
      <c r="D43" s="5">
        <v>192.10499999999999</v>
      </c>
      <c r="E43" s="5">
        <v>0.4269</v>
      </c>
      <c r="F43" s="5">
        <v>15.726878150887687</v>
      </c>
      <c r="G43" s="6">
        <v>10515.816934311073</v>
      </c>
      <c r="H43" s="6">
        <v>19910.714285714275</v>
      </c>
      <c r="I43" s="16"/>
    </row>
    <row r="44" spans="1:11" ht="14.25" customHeight="1" x14ac:dyDescent="0.25">
      <c r="A44" s="68"/>
      <c r="B44" s="65" t="s">
        <v>10</v>
      </c>
      <c r="C44" s="5">
        <v>7.9232047177717906</v>
      </c>
      <c r="D44" s="5">
        <v>17.076000000000001</v>
      </c>
      <c r="E44" s="5">
        <v>2.8460000000000001</v>
      </c>
      <c r="F44" s="5">
        <v>2.6017068217540595</v>
      </c>
      <c r="G44" s="6">
        <v>33592.805911955387</v>
      </c>
      <c r="H44" s="6">
        <v>62393.571428571428</v>
      </c>
      <c r="I44" s="16"/>
    </row>
    <row r="45" spans="1:11" ht="14.25" customHeight="1" x14ac:dyDescent="0.25">
      <c r="A45" s="68"/>
      <c r="B45" s="65" t="s">
        <v>11</v>
      </c>
      <c r="C45" s="5">
        <v>9.2814919184186273</v>
      </c>
      <c r="D45" s="5">
        <v>18.3567</v>
      </c>
      <c r="E45" s="5">
        <v>4.2690000000000001</v>
      </c>
      <c r="F45" s="5">
        <v>3.4578718891917486</v>
      </c>
      <c r="G45" s="6">
        <v>8353.0435924369594</v>
      </c>
      <c r="H45" s="6">
        <v>28547.02380952378</v>
      </c>
      <c r="I45" s="16"/>
    </row>
    <row r="46" spans="1:11" ht="14.25" customHeight="1" x14ac:dyDescent="0.25">
      <c r="A46" s="68"/>
      <c r="B46" s="65" t="s">
        <v>12</v>
      </c>
      <c r="C46" s="5">
        <v>11.190584397158604</v>
      </c>
      <c r="D46" s="5">
        <v>384.21</v>
      </c>
      <c r="E46" s="5">
        <v>1.06725</v>
      </c>
      <c r="F46" s="5">
        <v>44.212331874859792</v>
      </c>
      <c r="G46" s="6">
        <v>3308.5117797118846</v>
      </c>
      <c r="H46" s="6">
        <v>9040.4761904761999</v>
      </c>
      <c r="I46" s="16"/>
    </row>
    <row r="47" spans="1:11" ht="14.25" customHeight="1" x14ac:dyDescent="0.25">
      <c r="A47" s="68"/>
      <c r="B47" s="65" t="s">
        <v>13</v>
      </c>
      <c r="C47" s="5">
        <v>9.7467090296522301</v>
      </c>
      <c r="D47" s="5">
        <v>128.07</v>
      </c>
      <c r="E47" s="5">
        <v>2.1345000000000001</v>
      </c>
      <c r="F47" s="5">
        <v>20.305269211241317</v>
      </c>
      <c r="G47" s="6">
        <v>6634.0538945711996</v>
      </c>
      <c r="H47" s="6">
        <v>26594.999999999945</v>
      </c>
      <c r="I47" s="16"/>
    </row>
    <row r="48" spans="1:11" ht="14.25" customHeight="1" x14ac:dyDescent="0.25">
      <c r="A48" s="68"/>
      <c r="B48" s="65" t="s">
        <v>14</v>
      </c>
      <c r="C48" s="5">
        <v>7.3157579468691099</v>
      </c>
      <c r="D48" s="5">
        <v>24.013124999999999</v>
      </c>
      <c r="E48" s="5">
        <v>0.28460000000000002</v>
      </c>
      <c r="F48" s="5">
        <v>2.9668784573753029</v>
      </c>
      <c r="G48" s="6">
        <v>15237.823343848655</v>
      </c>
      <c r="H48" s="6">
        <v>25289.999999999982</v>
      </c>
      <c r="I48" s="16"/>
    </row>
    <row r="49" spans="1:9" ht="14.25" customHeight="1" x14ac:dyDescent="0.25">
      <c r="A49" s="68"/>
      <c r="B49" s="65" t="s">
        <v>15</v>
      </c>
      <c r="C49" s="5">
        <v>7.0697298351538462</v>
      </c>
      <c r="D49" s="5">
        <v>27.535049999999998</v>
      </c>
      <c r="E49" s="5">
        <v>2.1345000000000001</v>
      </c>
      <c r="F49" s="5">
        <v>4.2128339082250257</v>
      </c>
      <c r="G49" s="6">
        <v>5298.8412698412749</v>
      </c>
      <c r="H49" s="6">
        <v>18342.142857142899</v>
      </c>
      <c r="I49" s="16"/>
    </row>
    <row r="50" spans="1:9" ht="14.25" customHeight="1" x14ac:dyDescent="0.25">
      <c r="A50" s="68"/>
      <c r="B50" s="65" t="s">
        <v>16</v>
      </c>
      <c r="C50" s="5">
        <v>6.6217101376942553</v>
      </c>
      <c r="D50" s="5">
        <v>8.5380000000000003</v>
      </c>
      <c r="E50" s="5">
        <v>0.65676923099999995</v>
      </c>
      <c r="F50" s="5">
        <v>2.3256526681437255</v>
      </c>
      <c r="G50" s="6">
        <v>7652.8268830319739</v>
      </c>
      <c r="H50" s="6">
        <v>23972.02380952382</v>
      </c>
      <c r="I50" s="16"/>
    </row>
    <row r="51" spans="1:9" ht="14.25" customHeight="1" x14ac:dyDescent="0.25">
      <c r="A51" s="69"/>
      <c r="B51" s="65" t="s">
        <v>17</v>
      </c>
      <c r="C51" s="5">
        <v>17.05559471698113</v>
      </c>
      <c r="D51" s="5">
        <v>256.14</v>
      </c>
      <c r="E51" s="5">
        <v>1.423</v>
      </c>
      <c r="F51" s="5">
        <v>47.57675766659748</v>
      </c>
      <c r="G51" s="6">
        <v>5625.6811594202964</v>
      </c>
      <c r="H51" s="6">
        <v>12206.666666666681</v>
      </c>
      <c r="I51" s="16"/>
    </row>
    <row r="53" spans="1:9" ht="66" customHeight="1" x14ac:dyDescent="0.25"/>
  </sheetData>
  <mergeCells count="9">
    <mergeCell ref="A37:B38"/>
    <mergeCell ref="C37:H37"/>
    <mergeCell ref="A39:A51"/>
    <mergeCell ref="A2:B3"/>
    <mergeCell ref="C2:H2"/>
    <mergeCell ref="A4:A16"/>
    <mergeCell ref="A21:A33"/>
    <mergeCell ref="A19:B20"/>
    <mergeCell ref="C19:H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opLeftCell="A19" workbookViewId="0">
      <selection activeCell="A2" sqref="A2:K17"/>
    </sheetView>
  </sheetViews>
  <sheetFormatPr baseColWidth="10" defaultRowHeight="12.75" x14ac:dyDescent="0.25"/>
  <cols>
    <col min="1" max="1" width="11.42578125" style="12"/>
    <col min="2" max="2" width="16.85546875" style="12" customWidth="1"/>
    <col min="3" max="16384" width="11.42578125" style="12"/>
  </cols>
  <sheetData>
    <row r="1" spans="1:11" ht="66" customHeight="1" x14ac:dyDescent="0.25"/>
    <row r="2" spans="1:11" ht="15.75" customHeight="1" x14ac:dyDescent="0.25">
      <c r="A2" s="1"/>
      <c r="B2" s="2"/>
      <c r="C2" s="62" t="s">
        <v>55</v>
      </c>
      <c r="D2" s="63"/>
      <c r="E2" s="63"/>
      <c r="F2" s="63"/>
      <c r="G2" s="63"/>
      <c r="H2" s="64"/>
      <c r="I2" s="10"/>
      <c r="J2" s="60"/>
    </row>
    <row r="3" spans="1:11" ht="38.25" x14ac:dyDescent="0.25">
      <c r="A3" s="3"/>
      <c r="B3" s="4"/>
      <c r="C3" s="65" t="s">
        <v>0</v>
      </c>
      <c r="D3" s="65" t="s">
        <v>3</v>
      </c>
      <c r="E3" s="65" t="s">
        <v>2</v>
      </c>
      <c r="F3" s="65" t="s">
        <v>18</v>
      </c>
      <c r="G3" s="65" t="s">
        <v>1</v>
      </c>
      <c r="H3" s="65" t="s">
        <v>19</v>
      </c>
      <c r="I3" s="65" t="s">
        <v>42</v>
      </c>
      <c r="J3" s="65" t="s">
        <v>32</v>
      </c>
      <c r="K3" s="66" t="s">
        <v>33</v>
      </c>
    </row>
    <row r="4" spans="1:11" ht="15" customHeight="1" x14ac:dyDescent="0.25">
      <c r="A4" s="67" t="s">
        <v>4</v>
      </c>
      <c r="B4" s="65" t="s">
        <v>5</v>
      </c>
      <c r="C4" s="5"/>
      <c r="D4" s="5"/>
      <c r="E4" s="5"/>
      <c r="F4" s="5"/>
      <c r="G4" s="6">
        <v>8321.4285714285543</v>
      </c>
      <c r="H4" s="6">
        <v>0</v>
      </c>
      <c r="I4" s="73">
        <f>H4/G4</f>
        <v>0</v>
      </c>
      <c r="J4" s="8">
        <v>6111</v>
      </c>
      <c r="K4" s="9">
        <f t="shared" ref="K4:K16" si="0">C4*I4*J4</f>
        <v>0</v>
      </c>
    </row>
    <row r="5" spans="1:11" x14ac:dyDescent="0.25">
      <c r="A5" s="68"/>
      <c r="B5" s="65" t="s">
        <v>87</v>
      </c>
      <c r="C5" s="5"/>
      <c r="D5" s="5"/>
      <c r="E5" s="5"/>
      <c r="F5" s="5"/>
      <c r="G5" s="6">
        <v>13295.238095238055</v>
      </c>
      <c r="H5" s="6">
        <v>0</v>
      </c>
      <c r="I5" s="73">
        <f t="shared" ref="I5:I16" si="1">H5/G5</f>
        <v>0</v>
      </c>
      <c r="J5" s="8">
        <v>9955</v>
      </c>
      <c r="K5" s="9">
        <f t="shared" si="0"/>
        <v>0</v>
      </c>
    </row>
    <row r="6" spans="1:11" ht="14.25" customHeight="1" x14ac:dyDescent="0.25">
      <c r="A6" s="68"/>
      <c r="B6" s="65" t="s">
        <v>7</v>
      </c>
      <c r="C6" s="5"/>
      <c r="D6" s="5"/>
      <c r="E6" s="5"/>
      <c r="F6" s="5"/>
      <c r="G6" s="6">
        <v>40028.095238095237</v>
      </c>
      <c r="H6" s="6">
        <v>0</v>
      </c>
      <c r="I6" s="73">
        <f t="shared" si="1"/>
        <v>0</v>
      </c>
      <c r="J6" s="8">
        <v>23281.428571428569</v>
      </c>
      <c r="K6" s="9">
        <f t="shared" si="0"/>
        <v>0</v>
      </c>
    </row>
    <row r="7" spans="1:11" ht="13.5" customHeight="1" x14ac:dyDescent="0.25">
      <c r="A7" s="68"/>
      <c r="B7" s="65" t="s">
        <v>8</v>
      </c>
      <c r="C7" s="5">
        <v>67.5</v>
      </c>
      <c r="D7" s="5">
        <v>67.5</v>
      </c>
      <c r="E7" s="5">
        <v>67.5</v>
      </c>
      <c r="F7" s="5">
        <v>0</v>
      </c>
      <c r="G7" s="6">
        <v>52403.15476190472</v>
      </c>
      <c r="H7" s="6">
        <v>318.60151049667201</v>
      </c>
      <c r="I7" s="73">
        <f t="shared" si="1"/>
        <v>6.0798154604288111E-3</v>
      </c>
      <c r="J7" s="8">
        <v>41553</v>
      </c>
      <c r="K7" s="9">
        <f t="shared" si="0"/>
        <v>17052.833598335892</v>
      </c>
    </row>
    <row r="8" spans="1:11" x14ac:dyDescent="0.25">
      <c r="A8" s="68"/>
      <c r="B8" s="65" t="s">
        <v>9</v>
      </c>
      <c r="C8" s="5"/>
      <c r="D8" s="5"/>
      <c r="E8" s="5"/>
      <c r="F8" s="5"/>
      <c r="G8" s="6">
        <v>19910.714285714275</v>
      </c>
      <c r="H8" s="6">
        <v>0</v>
      </c>
      <c r="I8" s="73">
        <f t="shared" si="1"/>
        <v>0</v>
      </c>
      <c r="J8" s="8">
        <v>17420</v>
      </c>
      <c r="K8" s="9">
        <f t="shared" si="0"/>
        <v>0</v>
      </c>
    </row>
    <row r="9" spans="1:11" x14ac:dyDescent="0.25">
      <c r="A9" s="68"/>
      <c r="B9" s="65" t="s">
        <v>10</v>
      </c>
      <c r="C9" s="5">
        <v>54</v>
      </c>
      <c r="D9" s="5">
        <v>96.75</v>
      </c>
      <c r="E9" s="5">
        <v>11.25</v>
      </c>
      <c r="F9" s="5">
        <v>42.777785301694536</v>
      </c>
      <c r="G9" s="6">
        <v>62393.571428571428</v>
      </c>
      <c r="H9" s="6">
        <v>770.04171011470203</v>
      </c>
      <c r="I9" s="73">
        <f t="shared" si="1"/>
        <v>1.2341683485713762E-2</v>
      </c>
      <c r="J9" s="8">
        <v>29200</v>
      </c>
      <c r="K9" s="9">
        <f t="shared" si="0"/>
        <v>19460.366520273459</v>
      </c>
    </row>
    <row r="10" spans="1:11" ht="13.5" customHeight="1" x14ac:dyDescent="0.25">
      <c r="A10" s="68"/>
      <c r="B10" s="65" t="s">
        <v>11</v>
      </c>
      <c r="C10" s="5"/>
      <c r="D10" s="5"/>
      <c r="E10" s="5"/>
      <c r="F10" s="5"/>
      <c r="G10" s="6">
        <v>28547.02380952378</v>
      </c>
      <c r="H10" s="6">
        <v>0</v>
      </c>
      <c r="I10" s="73">
        <f t="shared" si="1"/>
        <v>0</v>
      </c>
      <c r="J10" s="8">
        <v>24787.38095238095</v>
      </c>
      <c r="K10" s="9">
        <f t="shared" si="0"/>
        <v>0</v>
      </c>
    </row>
    <row r="11" spans="1:11" x14ac:dyDescent="0.25">
      <c r="A11" s="68"/>
      <c r="B11" s="65" t="s">
        <v>12</v>
      </c>
      <c r="C11" s="5">
        <v>22.5</v>
      </c>
      <c r="D11" s="5">
        <v>22.5</v>
      </c>
      <c r="E11" s="5">
        <v>22.5</v>
      </c>
      <c r="F11" s="5">
        <v>0</v>
      </c>
      <c r="G11" s="6">
        <v>9040.4761904761999</v>
      </c>
      <c r="H11" s="6">
        <v>45.652636054421798</v>
      </c>
      <c r="I11" s="73">
        <f t="shared" si="1"/>
        <v>5.0498043568230535E-3</v>
      </c>
      <c r="J11" s="8">
        <v>13800</v>
      </c>
      <c r="K11" s="9">
        <f t="shared" si="0"/>
        <v>1567.9642527935582</v>
      </c>
    </row>
    <row r="12" spans="1:11" x14ac:dyDescent="0.25">
      <c r="A12" s="68"/>
      <c r="B12" s="65" t="s">
        <v>13</v>
      </c>
      <c r="C12" s="5"/>
      <c r="D12" s="5"/>
      <c r="E12" s="5"/>
      <c r="F12" s="5"/>
      <c r="G12" s="6">
        <v>26594.999999999945</v>
      </c>
      <c r="H12" s="6">
        <v>0</v>
      </c>
      <c r="I12" s="73">
        <f t="shared" si="1"/>
        <v>0</v>
      </c>
      <c r="J12" s="8">
        <v>21555</v>
      </c>
      <c r="K12" s="9">
        <f t="shared" si="0"/>
        <v>0</v>
      </c>
    </row>
    <row r="13" spans="1:11" x14ac:dyDescent="0.25">
      <c r="A13" s="68"/>
      <c r="B13" s="65" t="s">
        <v>14</v>
      </c>
      <c r="C13" s="5"/>
      <c r="D13" s="5"/>
      <c r="E13" s="5"/>
      <c r="F13" s="5"/>
      <c r="G13" s="6">
        <v>25289.999999999982</v>
      </c>
      <c r="H13" s="6">
        <v>0</v>
      </c>
      <c r="I13" s="73">
        <f t="shared" si="1"/>
        <v>0</v>
      </c>
      <c r="J13" s="8">
        <v>18230</v>
      </c>
      <c r="K13" s="9">
        <f t="shared" si="0"/>
        <v>0</v>
      </c>
    </row>
    <row r="14" spans="1:11" x14ac:dyDescent="0.25">
      <c r="A14" s="68"/>
      <c r="B14" s="65" t="s">
        <v>15</v>
      </c>
      <c r="C14" s="5"/>
      <c r="D14" s="5"/>
      <c r="E14" s="5"/>
      <c r="F14" s="5"/>
      <c r="G14" s="6">
        <v>18342.142857142899</v>
      </c>
      <c r="H14" s="6">
        <v>0</v>
      </c>
      <c r="I14" s="73">
        <f t="shared" si="1"/>
        <v>0</v>
      </c>
      <c r="J14" s="8">
        <v>19824</v>
      </c>
      <c r="K14" s="9">
        <f t="shared" si="0"/>
        <v>0</v>
      </c>
    </row>
    <row r="15" spans="1:11" x14ac:dyDescent="0.25">
      <c r="A15" s="68"/>
      <c r="B15" s="65" t="s">
        <v>16</v>
      </c>
      <c r="C15" s="5">
        <v>15</v>
      </c>
      <c r="D15" s="5">
        <v>15</v>
      </c>
      <c r="E15" s="5">
        <v>15</v>
      </c>
      <c r="F15" s="5">
        <v>0</v>
      </c>
      <c r="G15" s="6">
        <v>23972.02380952382</v>
      </c>
      <c r="H15" s="6">
        <v>403.52136181575304</v>
      </c>
      <c r="I15" s="73">
        <f t="shared" si="1"/>
        <v>1.6833011890111608E-2</v>
      </c>
      <c r="J15" s="8">
        <v>20117</v>
      </c>
      <c r="K15" s="9">
        <f t="shared" si="0"/>
        <v>5079.4455029006285</v>
      </c>
    </row>
    <row r="16" spans="1:11" ht="14.25" customHeight="1" x14ac:dyDescent="0.25">
      <c r="A16" s="69"/>
      <c r="B16" s="65" t="s">
        <v>17</v>
      </c>
      <c r="C16" s="5"/>
      <c r="D16" s="5"/>
      <c r="E16" s="5"/>
      <c r="F16" s="5"/>
      <c r="G16" s="6">
        <v>12206.666666666681</v>
      </c>
      <c r="H16" s="6">
        <v>0</v>
      </c>
      <c r="I16" s="73">
        <f t="shared" si="1"/>
        <v>0</v>
      </c>
      <c r="J16" s="8">
        <v>10448</v>
      </c>
      <c r="K16" s="9">
        <f t="shared" si="0"/>
        <v>0</v>
      </c>
    </row>
    <row r="17" spans="1:11" x14ac:dyDescent="0.25">
      <c r="J17" s="70">
        <f>SUM(J4:J16)</f>
        <v>256281.80952380953</v>
      </c>
      <c r="K17" s="13">
        <f>SUM(K4:K16)</f>
        <v>43160.60987430354</v>
      </c>
    </row>
    <row r="19" spans="1:11" ht="15.75" customHeight="1" x14ac:dyDescent="0.25">
      <c r="A19" s="1"/>
      <c r="B19" s="2"/>
      <c r="C19" s="62" t="s">
        <v>56</v>
      </c>
      <c r="D19" s="63"/>
      <c r="E19" s="63"/>
      <c r="F19" s="63"/>
      <c r="G19" s="63"/>
      <c r="H19" s="64"/>
      <c r="I19" s="10"/>
      <c r="J19" s="60"/>
    </row>
    <row r="20" spans="1:11" ht="38.25" x14ac:dyDescent="0.25">
      <c r="A20" s="3"/>
      <c r="B20" s="4"/>
      <c r="C20" s="65" t="s">
        <v>0</v>
      </c>
      <c r="D20" s="65" t="s">
        <v>3</v>
      </c>
      <c r="E20" s="65" t="s">
        <v>2</v>
      </c>
      <c r="F20" s="65" t="s">
        <v>18</v>
      </c>
      <c r="G20" s="65" t="s">
        <v>1</v>
      </c>
      <c r="H20" s="65" t="s">
        <v>19</v>
      </c>
      <c r="I20" s="65" t="s">
        <v>42</v>
      </c>
      <c r="J20" s="65" t="s">
        <v>32</v>
      </c>
      <c r="K20" s="66" t="s">
        <v>33</v>
      </c>
    </row>
    <row r="21" spans="1:11" ht="15" customHeight="1" x14ac:dyDescent="0.25">
      <c r="A21" s="67" t="s">
        <v>4</v>
      </c>
      <c r="B21" s="65" t="s">
        <v>5</v>
      </c>
      <c r="C21" s="6"/>
      <c r="D21" s="6"/>
      <c r="E21" s="6"/>
      <c r="F21" s="6"/>
      <c r="G21" s="6">
        <v>8321.4285714285543</v>
      </c>
      <c r="H21" s="6">
        <v>0</v>
      </c>
      <c r="I21" s="73">
        <f>H21/G21</f>
        <v>0</v>
      </c>
      <c r="J21" s="8">
        <v>6111</v>
      </c>
      <c r="K21" s="9">
        <f t="shared" ref="K21:K33" si="2">C21*J21*I21</f>
        <v>0</v>
      </c>
    </row>
    <row r="22" spans="1:11" x14ac:dyDescent="0.25">
      <c r="A22" s="68"/>
      <c r="B22" s="65" t="s">
        <v>6</v>
      </c>
      <c r="C22" s="6"/>
      <c r="D22" s="6"/>
      <c r="E22" s="6"/>
      <c r="F22" s="6"/>
      <c r="G22" s="6">
        <v>13295.238095238055</v>
      </c>
      <c r="H22" s="6">
        <v>0</v>
      </c>
      <c r="I22" s="73">
        <f t="shared" ref="I22:I33" si="3">H22/G22</f>
        <v>0</v>
      </c>
      <c r="J22" s="8">
        <v>9955</v>
      </c>
      <c r="K22" s="9">
        <f t="shared" si="2"/>
        <v>0</v>
      </c>
    </row>
    <row r="23" spans="1:11" x14ac:dyDescent="0.25">
      <c r="A23" s="68"/>
      <c r="B23" s="65" t="s">
        <v>7</v>
      </c>
      <c r="C23" s="6"/>
      <c r="D23" s="6"/>
      <c r="E23" s="6"/>
      <c r="F23" s="6"/>
      <c r="G23" s="6">
        <v>40028.095238095237</v>
      </c>
      <c r="H23" s="6">
        <v>0</v>
      </c>
      <c r="I23" s="73">
        <f t="shared" si="3"/>
        <v>0</v>
      </c>
      <c r="J23" s="8">
        <v>23281.428571428569</v>
      </c>
      <c r="K23" s="9">
        <f t="shared" si="2"/>
        <v>0</v>
      </c>
    </row>
    <row r="24" spans="1:11" x14ac:dyDescent="0.25">
      <c r="A24" s="68"/>
      <c r="B24" s="65" t="s">
        <v>8</v>
      </c>
      <c r="C24" s="6">
        <v>438.75</v>
      </c>
      <c r="D24" s="6">
        <v>438.75</v>
      </c>
      <c r="E24" s="6">
        <v>438.75</v>
      </c>
      <c r="F24" s="6">
        <v>0</v>
      </c>
      <c r="G24" s="6">
        <v>52403.15476190472</v>
      </c>
      <c r="H24" s="6">
        <v>318.60151049667201</v>
      </c>
      <c r="I24" s="73">
        <f t="shared" si="3"/>
        <v>6.0798154604288111E-3</v>
      </c>
      <c r="J24" s="8">
        <v>41553</v>
      </c>
      <c r="K24" s="9">
        <f t="shared" si="2"/>
        <v>110843.41838918329</v>
      </c>
    </row>
    <row r="25" spans="1:11" x14ac:dyDescent="0.25">
      <c r="A25" s="68"/>
      <c r="B25" s="65" t="s">
        <v>9</v>
      </c>
      <c r="C25" s="6"/>
      <c r="D25" s="6"/>
      <c r="E25" s="6"/>
      <c r="F25" s="6"/>
      <c r="G25" s="6">
        <v>19910.714285714275</v>
      </c>
      <c r="H25" s="6">
        <v>0</v>
      </c>
      <c r="I25" s="73">
        <f t="shared" si="3"/>
        <v>0</v>
      </c>
      <c r="J25" s="8">
        <v>17420</v>
      </c>
      <c r="K25" s="9">
        <f t="shared" si="2"/>
        <v>0</v>
      </c>
    </row>
    <row r="26" spans="1:11" x14ac:dyDescent="0.25">
      <c r="A26" s="68"/>
      <c r="B26" s="65" t="s">
        <v>10</v>
      </c>
      <c r="C26" s="6">
        <v>351</v>
      </c>
      <c r="D26" s="6">
        <v>628.875</v>
      </c>
      <c r="E26" s="6">
        <v>73.125</v>
      </c>
      <c r="F26" s="6">
        <v>278.05560446101452</v>
      </c>
      <c r="G26" s="6">
        <v>62393.571428571428</v>
      </c>
      <c r="H26" s="6">
        <v>770.04171011470203</v>
      </c>
      <c r="I26" s="73">
        <f t="shared" si="3"/>
        <v>1.2341683485713762E-2</v>
      </c>
      <c r="J26" s="8">
        <v>29200</v>
      </c>
      <c r="K26" s="9">
        <f t="shared" si="2"/>
        <v>126492.38238177748</v>
      </c>
    </row>
    <row r="27" spans="1:11" x14ac:dyDescent="0.25">
      <c r="A27" s="68"/>
      <c r="B27" s="65" t="s">
        <v>11</v>
      </c>
      <c r="C27" s="6"/>
      <c r="D27" s="6"/>
      <c r="E27" s="6"/>
      <c r="F27" s="6"/>
      <c r="G27" s="6">
        <v>28547.02380952378</v>
      </c>
      <c r="H27" s="6">
        <v>0</v>
      </c>
      <c r="I27" s="73">
        <f t="shared" si="3"/>
        <v>0</v>
      </c>
      <c r="J27" s="8">
        <v>24787.38095238095</v>
      </c>
      <c r="K27" s="9">
        <f t="shared" si="2"/>
        <v>0</v>
      </c>
    </row>
    <row r="28" spans="1:11" x14ac:dyDescent="0.25">
      <c r="A28" s="68"/>
      <c r="B28" s="65" t="s">
        <v>12</v>
      </c>
      <c r="C28" s="6">
        <v>146.25</v>
      </c>
      <c r="D28" s="6">
        <v>146.25</v>
      </c>
      <c r="E28" s="6">
        <v>146.25</v>
      </c>
      <c r="F28" s="6">
        <v>0</v>
      </c>
      <c r="G28" s="6">
        <v>9040.4761904761999</v>
      </c>
      <c r="H28" s="6">
        <v>45.652636054421798</v>
      </c>
      <c r="I28" s="73">
        <f t="shared" si="3"/>
        <v>5.0498043568230535E-3</v>
      </c>
      <c r="J28" s="8">
        <v>13800</v>
      </c>
      <c r="K28" s="9">
        <f t="shared" si="2"/>
        <v>10191.767643158128</v>
      </c>
    </row>
    <row r="29" spans="1:11" x14ac:dyDescent="0.25">
      <c r="A29" s="68"/>
      <c r="B29" s="65" t="s">
        <v>13</v>
      </c>
      <c r="C29" s="6"/>
      <c r="D29" s="6"/>
      <c r="E29" s="6"/>
      <c r="F29" s="6"/>
      <c r="G29" s="6">
        <v>26594.999999999945</v>
      </c>
      <c r="H29" s="6">
        <v>0</v>
      </c>
      <c r="I29" s="73">
        <f t="shared" si="3"/>
        <v>0</v>
      </c>
      <c r="J29" s="8">
        <v>21555</v>
      </c>
      <c r="K29" s="9">
        <f t="shared" si="2"/>
        <v>0</v>
      </c>
    </row>
    <row r="30" spans="1:11" x14ac:dyDescent="0.25">
      <c r="A30" s="68"/>
      <c r="B30" s="65" t="s">
        <v>14</v>
      </c>
      <c r="C30" s="6"/>
      <c r="D30" s="6"/>
      <c r="E30" s="6"/>
      <c r="F30" s="6"/>
      <c r="G30" s="6">
        <v>25289.999999999982</v>
      </c>
      <c r="H30" s="6">
        <v>0</v>
      </c>
      <c r="I30" s="73">
        <f t="shared" si="3"/>
        <v>0</v>
      </c>
      <c r="J30" s="8">
        <v>18230</v>
      </c>
      <c r="K30" s="9">
        <f t="shared" si="2"/>
        <v>0</v>
      </c>
    </row>
    <row r="31" spans="1:11" x14ac:dyDescent="0.25">
      <c r="A31" s="68"/>
      <c r="B31" s="65" t="s">
        <v>15</v>
      </c>
      <c r="C31" s="6"/>
      <c r="D31" s="6"/>
      <c r="E31" s="6"/>
      <c r="F31" s="6"/>
      <c r="G31" s="6">
        <v>18342.142857142899</v>
      </c>
      <c r="H31" s="6">
        <v>0</v>
      </c>
      <c r="I31" s="73">
        <f t="shared" si="3"/>
        <v>0</v>
      </c>
      <c r="J31" s="8">
        <v>19824</v>
      </c>
      <c r="K31" s="9">
        <f t="shared" si="2"/>
        <v>0</v>
      </c>
    </row>
    <row r="32" spans="1:11" x14ac:dyDescent="0.25">
      <c r="A32" s="68"/>
      <c r="B32" s="65" t="s">
        <v>16</v>
      </c>
      <c r="C32" s="6">
        <v>97.5</v>
      </c>
      <c r="D32" s="6">
        <v>97.5</v>
      </c>
      <c r="E32" s="6">
        <v>97.5</v>
      </c>
      <c r="F32" s="6">
        <v>0</v>
      </c>
      <c r="G32" s="6">
        <v>23972.02380952382</v>
      </c>
      <c r="H32" s="6">
        <v>403.52136181575304</v>
      </c>
      <c r="I32" s="73">
        <f t="shared" si="3"/>
        <v>1.6833011890111608E-2</v>
      </c>
      <c r="J32" s="8">
        <v>20117</v>
      </c>
      <c r="K32" s="9">
        <f t="shared" si="2"/>
        <v>33016.395768854083</v>
      </c>
    </row>
    <row r="33" spans="1:11" ht="13.5" customHeight="1" x14ac:dyDescent="0.25">
      <c r="A33" s="69"/>
      <c r="B33" s="65" t="s">
        <v>17</v>
      </c>
      <c r="C33" s="6"/>
      <c r="D33" s="6"/>
      <c r="E33" s="6"/>
      <c r="F33" s="6"/>
      <c r="G33" s="6">
        <v>12206.666666666681</v>
      </c>
      <c r="H33" s="6">
        <v>0</v>
      </c>
      <c r="I33" s="73">
        <f t="shared" si="3"/>
        <v>0</v>
      </c>
      <c r="J33" s="8">
        <v>10448</v>
      </c>
      <c r="K33" s="9">
        <f t="shared" si="2"/>
        <v>0</v>
      </c>
    </row>
    <row r="34" spans="1:11" x14ac:dyDescent="0.25">
      <c r="J34" s="70">
        <f>SUM(J21:J33)</f>
        <v>256281.80952380953</v>
      </c>
      <c r="K34" s="13">
        <f>SUM(K21:K33)</f>
        <v>280543.96418297297</v>
      </c>
    </row>
    <row r="36" spans="1:11" ht="60.75" customHeight="1" x14ac:dyDescent="0.25"/>
  </sheetData>
  <mergeCells count="6">
    <mergeCell ref="A21:A33"/>
    <mergeCell ref="A2:B3"/>
    <mergeCell ref="C2:H2"/>
    <mergeCell ref="A4:A16"/>
    <mergeCell ref="A19:B20"/>
    <mergeCell ref="C19:H1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showGridLines="0" zoomScale="80" zoomScaleNormal="80" workbookViewId="0">
      <selection activeCell="U52" sqref="U52"/>
    </sheetView>
  </sheetViews>
  <sheetFormatPr baseColWidth="10" defaultRowHeight="12.75" x14ac:dyDescent="0.25"/>
  <cols>
    <col min="1" max="1" width="17.7109375" style="12" customWidth="1"/>
    <col min="2" max="10" width="11.42578125" style="12"/>
    <col min="11" max="11" width="16.5703125" style="12" customWidth="1"/>
    <col min="12" max="13" width="11.42578125" style="23"/>
    <col min="14" max="14" width="18.5703125" style="12" customWidth="1"/>
    <col min="15" max="19" width="11.42578125" style="12"/>
    <col min="20" max="20" width="13.140625" style="12" customWidth="1"/>
    <col min="21" max="16384" width="11.42578125" style="12"/>
  </cols>
  <sheetData>
    <row r="1" spans="1:13" ht="66" customHeight="1" x14ac:dyDescent="0.25"/>
    <row r="2" spans="1:13" ht="15.75" customHeight="1" x14ac:dyDescent="0.25">
      <c r="A2" s="5"/>
      <c r="B2" s="62" t="s">
        <v>80</v>
      </c>
      <c r="C2" s="63"/>
      <c r="D2" s="63"/>
      <c r="E2" s="63"/>
      <c r="F2" s="63"/>
      <c r="G2" s="64"/>
      <c r="H2" s="10"/>
      <c r="I2" s="11"/>
      <c r="K2" s="17"/>
      <c r="L2" s="18"/>
      <c r="M2" s="18"/>
    </row>
    <row r="3" spans="1:13" ht="51" x14ac:dyDescent="0.25">
      <c r="A3" s="65" t="s">
        <v>4</v>
      </c>
      <c r="B3" s="65" t="s">
        <v>0</v>
      </c>
      <c r="C3" s="65" t="s">
        <v>3</v>
      </c>
      <c r="D3" s="65" t="s">
        <v>2</v>
      </c>
      <c r="E3" s="65" t="s">
        <v>18</v>
      </c>
      <c r="F3" s="65" t="s">
        <v>1</v>
      </c>
      <c r="G3" s="65" t="s">
        <v>19</v>
      </c>
      <c r="H3" s="65" t="s">
        <v>42</v>
      </c>
      <c r="I3" s="65" t="s">
        <v>32</v>
      </c>
      <c r="J3" s="66" t="s">
        <v>33</v>
      </c>
      <c r="K3" s="77" t="s">
        <v>81</v>
      </c>
      <c r="L3" s="19"/>
      <c r="M3" s="19"/>
    </row>
    <row r="4" spans="1:13" x14ac:dyDescent="0.25">
      <c r="A4" s="65" t="s">
        <v>5</v>
      </c>
      <c r="B4" s="5">
        <v>3525.2179166666665</v>
      </c>
      <c r="C4" s="5">
        <v>5441.86</v>
      </c>
      <c r="D4" s="5">
        <v>1674.42</v>
      </c>
      <c r="E4" s="5">
        <v>984.046157618743</v>
      </c>
      <c r="F4" s="6">
        <v>8321.4285714285543</v>
      </c>
      <c r="G4" s="6">
        <v>1957.9831932773118</v>
      </c>
      <c r="H4" s="73">
        <f>G4/F4</f>
        <v>0.2352941176470594</v>
      </c>
      <c r="I4" s="8">
        <v>6111</v>
      </c>
      <c r="J4" s="9">
        <f>B4*H4*I4</f>
        <v>5068848.632647071</v>
      </c>
      <c r="K4" s="78">
        <f>J4*12</f>
        <v>60826183.591764852</v>
      </c>
      <c r="L4" s="20"/>
      <c r="M4" s="20"/>
    </row>
    <row r="5" spans="1:13" x14ac:dyDescent="0.25">
      <c r="A5" s="65" t="s">
        <v>87</v>
      </c>
      <c r="B5" s="5">
        <v>2248.6335211267628</v>
      </c>
      <c r="C5" s="5">
        <v>6530.23</v>
      </c>
      <c r="D5" s="5">
        <v>251.16</v>
      </c>
      <c r="E5" s="5">
        <v>1275.4453627492094</v>
      </c>
      <c r="F5" s="6">
        <v>13295.238095238055</v>
      </c>
      <c r="G5" s="6">
        <v>10095.849248790419</v>
      </c>
      <c r="H5" s="73">
        <f t="shared" ref="H5:H16" si="0">G5/F5</f>
        <v>0.75935828877005529</v>
      </c>
      <c r="I5" s="8">
        <v>9955</v>
      </c>
      <c r="J5" s="9">
        <f t="shared" ref="J5:J16" si="1">B5*H5*I5</f>
        <v>16998346.694117706</v>
      </c>
      <c r="K5" s="78">
        <f t="shared" ref="K5:K16" si="2">J5*12</f>
        <v>203980160.32941246</v>
      </c>
      <c r="L5" s="20"/>
      <c r="M5" s="20"/>
    </row>
    <row r="6" spans="1:13" x14ac:dyDescent="0.25">
      <c r="A6" s="65" t="s">
        <v>7</v>
      </c>
      <c r="B6" s="5">
        <v>1860.1488524590159</v>
      </c>
      <c r="C6" s="5">
        <v>5651.16</v>
      </c>
      <c r="D6" s="5">
        <v>376.74</v>
      </c>
      <c r="E6" s="5">
        <v>1019.1630861675518</v>
      </c>
      <c r="F6" s="6">
        <v>40028.095238095237</v>
      </c>
      <c r="G6" s="6">
        <v>7678.345312967991</v>
      </c>
      <c r="H6" s="73">
        <f t="shared" si="0"/>
        <v>0.19182389937107011</v>
      </c>
      <c r="I6" s="8">
        <v>23281.428571428569</v>
      </c>
      <c r="J6" s="9">
        <f t="shared" si="1"/>
        <v>8307302.7707098303</v>
      </c>
      <c r="K6" s="78">
        <f t="shared" si="2"/>
        <v>99687633.24851796</v>
      </c>
      <c r="L6" s="20"/>
      <c r="M6" s="20"/>
    </row>
    <row r="7" spans="1:13" x14ac:dyDescent="0.25">
      <c r="A7" s="65" t="s">
        <v>8</v>
      </c>
      <c r="B7" s="5">
        <v>2016.1283839423677</v>
      </c>
      <c r="C7" s="5">
        <v>6122.09</v>
      </c>
      <c r="D7" s="5">
        <v>586.04999999999995</v>
      </c>
      <c r="E7" s="5">
        <v>1155.2865134095709</v>
      </c>
      <c r="F7" s="6">
        <v>52403.15476190472</v>
      </c>
      <c r="G7" s="6">
        <v>26161.900208470459</v>
      </c>
      <c r="H7" s="73">
        <f t="shared" si="0"/>
        <v>0.49924284763651777</v>
      </c>
      <c r="I7" s="8">
        <v>41553</v>
      </c>
      <c r="J7" s="9">
        <f t="shared" si="1"/>
        <v>41824660.034215041</v>
      </c>
      <c r="K7" s="78">
        <f t="shared" si="2"/>
        <v>501895920.41058052</v>
      </c>
      <c r="L7" s="20"/>
      <c r="M7" s="20"/>
    </row>
    <row r="8" spans="1:13" x14ac:dyDescent="0.25">
      <c r="A8" s="65" t="s">
        <v>9</v>
      </c>
      <c r="B8" s="5">
        <v>1969.3663716553947</v>
      </c>
      <c r="C8" s="5">
        <v>5902.33</v>
      </c>
      <c r="D8" s="5">
        <v>125.58</v>
      </c>
      <c r="E8" s="5">
        <v>1273.502162072816</v>
      </c>
      <c r="F8" s="6">
        <v>19910.714285714275</v>
      </c>
      <c r="G8" s="6">
        <v>8962.7606825706207</v>
      </c>
      <c r="H8" s="73">
        <f t="shared" si="0"/>
        <v>0.4501476217255202</v>
      </c>
      <c r="I8" s="8">
        <v>17420</v>
      </c>
      <c r="J8" s="9">
        <f t="shared" si="1"/>
        <v>15442927.351790074</v>
      </c>
      <c r="K8" s="78">
        <f t="shared" si="2"/>
        <v>185315128.22148091</v>
      </c>
      <c r="L8" s="20"/>
      <c r="M8" s="20"/>
    </row>
    <row r="9" spans="1:13" x14ac:dyDescent="0.25">
      <c r="A9" s="65" t="s">
        <v>10</v>
      </c>
      <c r="B9" s="5">
        <v>2626.0610027051966</v>
      </c>
      <c r="C9" s="5">
        <v>6027.91</v>
      </c>
      <c r="D9" s="5">
        <v>627.91</v>
      </c>
      <c r="E9" s="5">
        <v>1405.1975132619175</v>
      </c>
      <c r="F9" s="6">
        <v>62393.571428571428</v>
      </c>
      <c r="G9" s="6">
        <v>25617.524595366544</v>
      </c>
      <c r="H9" s="73">
        <f t="shared" si="0"/>
        <v>0.41057955184844092</v>
      </c>
      <c r="I9" s="8">
        <v>29200</v>
      </c>
      <c r="J9" s="9">
        <f t="shared" si="1"/>
        <v>31483642.928827114</v>
      </c>
      <c r="K9" s="78">
        <f t="shared" si="2"/>
        <v>377803715.1459254</v>
      </c>
      <c r="L9" s="20"/>
      <c r="M9" s="20"/>
    </row>
    <row r="10" spans="1:13" x14ac:dyDescent="0.25">
      <c r="A10" s="65" t="s">
        <v>11</v>
      </c>
      <c r="B10" s="5">
        <v>2051.0000698720432</v>
      </c>
      <c r="C10" s="5">
        <v>6697.67</v>
      </c>
      <c r="D10" s="5">
        <v>418.6</v>
      </c>
      <c r="E10" s="5">
        <v>1172.7555594623707</v>
      </c>
      <c r="F10" s="6">
        <v>28547.02380952378</v>
      </c>
      <c r="G10" s="6">
        <v>18927.38745498193</v>
      </c>
      <c r="H10" s="73">
        <f t="shared" si="0"/>
        <v>0.66302489468858139</v>
      </c>
      <c r="I10" s="8">
        <v>24787.38095238095</v>
      </c>
      <c r="J10" s="9">
        <f t="shared" si="1"/>
        <v>33707469.622362345</v>
      </c>
      <c r="K10" s="78">
        <f t="shared" si="2"/>
        <v>404489635.46834815</v>
      </c>
      <c r="L10" s="20"/>
      <c r="M10" s="20"/>
    </row>
    <row r="11" spans="1:13" x14ac:dyDescent="0.25">
      <c r="A11" s="65" t="s">
        <v>12</v>
      </c>
      <c r="B11" s="5">
        <v>1917.1000092472452</v>
      </c>
      <c r="C11" s="5">
        <v>6153.49</v>
      </c>
      <c r="D11" s="5">
        <v>326.51</v>
      </c>
      <c r="E11" s="5">
        <v>1288.8587839197096</v>
      </c>
      <c r="F11" s="6">
        <v>9040.4761904761999</v>
      </c>
      <c r="G11" s="6">
        <v>5593.902811124457</v>
      </c>
      <c r="H11" s="73">
        <f t="shared" si="0"/>
        <v>0.61876196488603352</v>
      </c>
      <c r="I11" s="8">
        <v>13800</v>
      </c>
      <c r="J11" s="9">
        <f t="shared" si="1"/>
        <v>16369954.246747049</v>
      </c>
      <c r="K11" s="78">
        <f t="shared" si="2"/>
        <v>196439450.96096459</v>
      </c>
      <c r="L11" s="20"/>
      <c r="M11" s="20"/>
    </row>
    <row r="12" spans="1:13" x14ac:dyDescent="0.25">
      <c r="A12" s="65" t="s">
        <v>13</v>
      </c>
      <c r="B12" s="5">
        <v>1992.8379044796545</v>
      </c>
      <c r="C12" s="5">
        <v>4834.88</v>
      </c>
      <c r="D12" s="5">
        <v>376.74</v>
      </c>
      <c r="E12" s="5">
        <v>1051.988140730424</v>
      </c>
      <c r="F12" s="6">
        <v>26594.999999999945</v>
      </c>
      <c r="G12" s="6">
        <v>19037.772751114582</v>
      </c>
      <c r="H12" s="73">
        <f t="shared" si="0"/>
        <v>0.7158402989702809</v>
      </c>
      <c r="I12" s="8">
        <v>21555</v>
      </c>
      <c r="J12" s="9">
        <f t="shared" si="1"/>
        <v>30749364.601327326</v>
      </c>
      <c r="K12" s="78">
        <f t="shared" si="2"/>
        <v>368992375.2159279</v>
      </c>
      <c r="L12" s="20"/>
      <c r="M12" s="20"/>
    </row>
    <row r="13" spans="1:13" x14ac:dyDescent="0.25">
      <c r="A13" s="65" t="s">
        <v>14</v>
      </c>
      <c r="B13" s="5">
        <v>1970.1035042735041</v>
      </c>
      <c r="C13" s="5">
        <v>6027.91</v>
      </c>
      <c r="D13" s="5">
        <v>627.91</v>
      </c>
      <c r="E13" s="5">
        <v>1256.6564563649456</v>
      </c>
      <c r="F13" s="6">
        <v>25289.999999999982</v>
      </c>
      <c r="G13" s="6">
        <v>9334.1640378549</v>
      </c>
      <c r="H13" s="73">
        <f t="shared" si="0"/>
        <v>0.36908517350157799</v>
      </c>
      <c r="I13" s="8">
        <v>18230</v>
      </c>
      <c r="J13" s="9">
        <f t="shared" si="1"/>
        <v>13255689.164984252</v>
      </c>
      <c r="K13" s="78">
        <f t="shared" si="2"/>
        <v>159068269.97981101</v>
      </c>
      <c r="L13" s="20"/>
      <c r="M13" s="20"/>
    </row>
    <row r="14" spans="1:13" x14ac:dyDescent="0.25">
      <c r="A14" s="65" t="s">
        <v>15</v>
      </c>
      <c r="B14" s="5">
        <v>1715.5443617021269</v>
      </c>
      <c r="C14" s="5">
        <v>6027.91</v>
      </c>
      <c r="D14" s="5">
        <v>125.58</v>
      </c>
      <c r="E14" s="5">
        <v>1045.5815947754204</v>
      </c>
      <c r="F14" s="6">
        <v>18342.142857142899</v>
      </c>
      <c r="G14" s="6">
        <v>12771.566137566149</v>
      </c>
      <c r="H14" s="73">
        <f t="shared" si="0"/>
        <v>0.69629629629629541</v>
      </c>
      <c r="I14" s="8">
        <v>19824</v>
      </c>
      <c r="J14" s="9">
        <f t="shared" si="1"/>
        <v>23680306.919111073</v>
      </c>
      <c r="K14" s="78">
        <f t="shared" si="2"/>
        <v>284163683.02933288</v>
      </c>
      <c r="L14" s="20"/>
      <c r="M14" s="20"/>
    </row>
    <row r="15" spans="1:13" x14ac:dyDescent="0.25">
      <c r="A15" s="65" t="s">
        <v>16</v>
      </c>
      <c r="B15" s="5">
        <v>1616.4610023724763</v>
      </c>
      <c r="C15" s="5">
        <v>5023.26</v>
      </c>
      <c r="D15" s="5">
        <v>188.37</v>
      </c>
      <c r="E15" s="5">
        <v>744.76975127802245</v>
      </c>
      <c r="F15" s="6">
        <v>23972.02380952382</v>
      </c>
      <c r="G15" s="6">
        <v>15141.109751273283</v>
      </c>
      <c r="H15" s="73">
        <f t="shared" si="0"/>
        <v>0.63161583150346645</v>
      </c>
      <c r="I15" s="8">
        <v>20117</v>
      </c>
      <c r="J15" s="9">
        <f t="shared" si="1"/>
        <v>20539102.138260819</v>
      </c>
      <c r="K15" s="78">
        <f t="shared" si="2"/>
        <v>246469225.65912983</v>
      </c>
      <c r="L15" s="20"/>
      <c r="M15" s="20"/>
    </row>
    <row r="16" spans="1:13" x14ac:dyDescent="0.25">
      <c r="A16" s="65" t="s">
        <v>17</v>
      </c>
      <c r="B16" s="5">
        <v>2017.4278688524594</v>
      </c>
      <c r="C16" s="5">
        <v>6593.02</v>
      </c>
      <c r="D16" s="5">
        <v>251.16</v>
      </c>
      <c r="E16" s="5">
        <v>1406.0904901167073</v>
      </c>
      <c r="F16" s="6">
        <v>12206.666666666681</v>
      </c>
      <c r="G16" s="6">
        <v>6474.8405797101523</v>
      </c>
      <c r="H16" s="73">
        <f t="shared" si="0"/>
        <v>0.5304347826086957</v>
      </c>
      <c r="I16" s="8">
        <v>10448</v>
      </c>
      <c r="J16" s="9">
        <f t="shared" si="1"/>
        <v>11180550.163478265</v>
      </c>
      <c r="K16" s="78">
        <f t="shared" si="2"/>
        <v>134166601.96173918</v>
      </c>
      <c r="L16" s="20"/>
      <c r="M16" s="20"/>
    </row>
    <row r="17" spans="1:13" x14ac:dyDescent="0.25">
      <c r="A17" s="65" t="s">
        <v>62</v>
      </c>
      <c r="I17" s="70">
        <f>SUM(I4:I16)</f>
        <v>256281.80952380953</v>
      </c>
      <c r="J17" s="13">
        <f>SUM(J4:J16)</f>
        <v>268608165.26857799</v>
      </c>
      <c r="K17" s="79">
        <f>SUM(K4:K16)</f>
        <v>3223297983.2229357</v>
      </c>
      <c r="L17" s="21"/>
      <c r="M17" s="21"/>
    </row>
    <row r="18" spans="1:13" x14ac:dyDescent="0.25">
      <c r="A18" s="22"/>
    </row>
    <row r="19" spans="1:13" ht="15.75" customHeight="1" x14ac:dyDescent="0.25">
      <c r="A19" s="5"/>
      <c r="B19" s="62" t="s">
        <v>30</v>
      </c>
      <c r="C19" s="63"/>
      <c r="D19" s="63"/>
      <c r="E19" s="63"/>
      <c r="F19" s="63"/>
      <c r="G19" s="64"/>
      <c r="H19" s="10"/>
      <c r="I19" s="11"/>
      <c r="K19" s="17"/>
      <c r="L19" s="18"/>
      <c r="M19" s="18"/>
    </row>
    <row r="20" spans="1:13" ht="38.25" x14ac:dyDescent="0.25">
      <c r="A20" s="65" t="s">
        <v>4</v>
      </c>
      <c r="B20" s="65" t="s">
        <v>0</v>
      </c>
      <c r="C20" s="65" t="s">
        <v>2</v>
      </c>
      <c r="D20" s="65" t="s">
        <v>3</v>
      </c>
      <c r="E20" s="65" t="s">
        <v>18</v>
      </c>
      <c r="F20" s="65" t="s">
        <v>1</v>
      </c>
      <c r="G20" s="65" t="s">
        <v>19</v>
      </c>
      <c r="H20" s="65" t="s">
        <v>42</v>
      </c>
      <c r="I20" s="65" t="s">
        <v>32</v>
      </c>
      <c r="J20" s="66" t="s">
        <v>33</v>
      </c>
      <c r="K20" s="17"/>
      <c r="L20" s="19"/>
      <c r="M20" s="19"/>
    </row>
    <row r="21" spans="1:13" x14ac:dyDescent="0.25">
      <c r="A21" s="65" t="s">
        <v>5</v>
      </c>
      <c r="B21" s="5">
        <v>3031.6874999999995</v>
      </c>
      <c r="C21" s="5">
        <v>1440</v>
      </c>
      <c r="D21" s="5">
        <v>4680</v>
      </c>
      <c r="E21" s="5">
        <v>846.27944555802253</v>
      </c>
      <c r="F21" s="6">
        <v>8321.4285714285543</v>
      </c>
      <c r="G21" s="6">
        <v>1957.9831932773118</v>
      </c>
      <c r="H21" s="73">
        <f>G21/F21</f>
        <v>0.2352941176470594</v>
      </c>
      <c r="I21" s="8">
        <v>6111</v>
      </c>
      <c r="J21" s="9">
        <f>B21*I21*H21</f>
        <v>4359209.955882363</v>
      </c>
      <c r="K21" s="17"/>
      <c r="L21" s="20"/>
      <c r="M21" s="20"/>
    </row>
    <row r="22" spans="1:13" x14ac:dyDescent="0.25">
      <c r="A22" s="65" t="s">
        <v>87</v>
      </c>
      <c r="B22" s="5">
        <v>1933.8242957746479</v>
      </c>
      <c r="C22" s="5">
        <v>216</v>
      </c>
      <c r="D22" s="5">
        <v>5616</v>
      </c>
      <c r="E22" s="5">
        <v>1096.8832331171311</v>
      </c>
      <c r="F22" s="6">
        <v>13295.238095238055</v>
      </c>
      <c r="G22" s="6">
        <v>10095.849248790419</v>
      </c>
      <c r="H22" s="73">
        <f t="shared" ref="H22:H33" si="3">G22/F22</f>
        <v>0.75935828877005529</v>
      </c>
      <c r="I22" s="8">
        <v>9955</v>
      </c>
      <c r="J22" s="9">
        <f t="shared" ref="J22:J33" si="4">B22*I22*H22</f>
        <v>14618574.132352976</v>
      </c>
      <c r="K22" s="17"/>
      <c r="L22" s="20"/>
      <c r="M22" s="20"/>
    </row>
    <row r="23" spans="1:13" x14ac:dyDescent="0.25">
      <c r="A23" s="65" t="s">
        <v>7</v>
      </c>
      <c r="B23" s="5">
        <v>1599.7278688524584</v>
      </c>
      <c r="C23" s="5">
        <v>324</v>
      </c>
      <c r="D23" s="5">
        <v>4860</v>
      </c>
      <c r="E23" s="5">
        <v>876.48021575898804</v>
      </c>
      <c r="F23" s="6">
        <v>40028.095238095237</v>
      </c>
      <c r="G23" s="6">
        <v>7678.345312967991</v>
      </c>
      <c r="H23" s="73">
        <f t="shared" si="3"/>
        <v>0.19182389937107011</v>
      </c>
      <c r="I23" s="8">
        <v>23281</v>
      </c>
      <c r="J23" s="9">
        <f t="shared" si="4"/>
        <v>7144148.2245283341</v>
      </c>
      <c r="K23" s="17"/>
      <c r="L23" s="20"/>
      <c r="M23" s="20"/>
    </row>
    <row r="24" spans="1:13" x14ac:dyDescent="0.25">
      <c r="A24" s="65" t="s">
        <v>8</v>
      </c>
      <c r="B24" s="5">
        <v>1733.8701198012407</v>
      </c>
      <c r="C24" s="5">
        <v>504</v>
      </c>
      <c r="D24" s="5">
        <v>5265</v>
      </c>
      <c r="E24" s="5">
        <v>993.54639531712894</v>
      </c>
      <c r="F24" s="6">
        <v>52403.15476190472</v>
      </c>
      <c r="G24" s="6">
        <v>26161.900208470459</v>
      </c>
      <c r="H24" s="73">
        <f t="shared" si="3"/>
        <v>0.49924284763651777</v>
      </c>
      <c r="I24" s="8">
        <v>41553</v>
      </c>
      <c r="J24" s="9">
        <f t="shared" si="4"/>
        <v>35969201.605290025</v>
      </c>
      <c r="K24" s="17"/>
      <c r="L24" s="20"/>
      <c r="M24" s="20"/>
    </row>
    <row r="25" spans="1:13" x14ac:dyDescent="0.25">
      <c r="A25" s="65" t="s">
        <v>9</v>
      </c>
      <c r="B25" s="5">
        <v>1693.6552132084907</v>
      </c>
      <c r="C25" s="5">
        <v>108</v>
      </c>
      <c r="D25" s="5">
        <v>5076</v>
      </c>
      <c r="E25" s="5">
        <v>1095.2115628297722</v>
      </c>
      <c r="F25" s="6">
        <v>19910.714285714275</v>
      </c>
      <c r="G25" s="6">
        <v>8962.7606825706207</v>
      </c>
      <c r="H25" s="73">
        <f t="shared" si="3"/>
        <v>0.4501476217255202</v>
      </c>
      <c r="I25" s="8">
        <v>17420</v>
      </c>
      <c r="J25" s="9">
        <f t="shared" si="4"/>
        <v>13280918.570054635</v>
      </c>
      <c r="K25" s="17"/>
      <c r="L25" s="20"/>
      <c r="M25" s="20"/>
    </row>
    <row r="26" spans="1:13" x14ac:dyDescent="0.25">
      <c r="A26" s="65" t="s">
        <v>10</v>
      </c>
      <c r="B26" s="5">
        <v>2258.4129545946143</v>
      </c>
      <c r="C26" s="5">
        <v>540</v>
      </c>
      <c r="D26" s="5">
        <v>5184</v>
      </c>
      <c r="E26" s="5">
        <v>1208.4702270815562</v>
      </c>
      <c r="F26" s="6">
        <v>62393.571428571428</v>
      </c>
      <c r="G26" s="6">
        <v>25617.524595366544</v>
      </c>
      <c r="H26" s="73">
        <f t="shared" si="3"/>
        <v>0.41057955184844092</v>
      </c>
      <c r="I26" s="8">
        <v>29200</v>
      </c>
      <c r="J26" s="9">
        <f t="shared" si="4"/>
        <v>27075938.820556168</v>
      </c>
      <c r="K26" s="17"/>
      <c r="L26" s="20"/>
      <c r="M26" s="20"/>
    </row>
    <row r="27" spans="1:13" x14ac:dyDescent="0.25">
      <c r="A27" s="65" t="s">
        <v>11</v>
      </c>
      <c r="B27" s="5">
        <v>1763.8604134311381</v>
      </c>
      <c r="C27" s="5">
        <v>360</v>
      </c>
      <c r="D27" s="5">
        <v>5760</v>
      </c>
      <c r="E27" s="5">
        <v>1008.569754050045</v>
      </c>
      <c r="F27" s="6">
        <v>28547.02380952378</v>
      </c>
      <c r="G27" s="6">
        <v>18927.38745498193</v>
      </c>
      <c r="H27" s="73">
        <f t="shared" si="3"/>
        <v>0.66302489468858139</v>
      </c>
      <c r="I27" s="8">
        <v>24787</v>
      </c>
      <c r="J27" s="9">
        <f t="shared" si="4"/>
        <v>28987984.164798155</v>
      </c>
      <c r="K27" s="17"/>
      <c r="L27" s="20"/>
      <c r="M27" s="20"/>
    </row>
    <row r="28" spans="1:13" x14ac:dyDescent="0.25">
      <c r="A28" s="65" t="s">
        <v>12</v>
      </c>
      <c r="B28" s="5">
        <v>1648.7055805401621</v>
      </c>
      <c r="C28" s="5">
        <v>280.8</v>
      </c>
      <c r="D28" s="5">
        <v>5292</v>
      </c>
      <c r="E28" s="5">
        <v>1108.418899858458</v>
      </c>
      <c r="F28" s="6">
        <v>9040.4761904761999</v>
      </c>
      <c r="G28" s="6">
        <v>5593.902811124457</v>
      </c>
      <c r="H28" s="73">
        <f t="shared" si="3"/>
        <v>0.61876196488603352</v>
      </c>
      <c r="I28" s="8">
        <v>13800</v>
      </c>
      <c r="J28" s="9">
        <f t="shared" si="4"/>
        <v>14078157.00256367</v>
      </c>
      <c r="K28" s="17"/>
      <c r="L28" s="20"/>
      <c r="M28" s="20"/>
    </row>
    <row r="29" spans="1:13" x14ac:dyDescent="0.25">
      <c r="A29" s="65" t="s">
        <v>13</v>
      </c>
      <c r="B29" s="5">
        <v>1713.8412747126354</v>
      </c>
      <c r="C29" s="5">
        <v>324</v>
      </c>
      <c r="D29" s="5">
        <v>4158</v>
      </c>
      <c r="E29" s="5">
        <v>904.70998209514516</v>
      </c>
      <c r="F29" s="6">
        <v>26594.999999999945</v>
      </c>
      <c r="G29" s="6">
        <v>19037.772751114582</v>
      </c>
      <c r="H29" s="73">
        <f t="shared" si="3"/>
        <v>0.7158402989702809</v>
      </c>
      <c r="I29" s="8">
        <v>21555</v>
      </c>
      <c r="J29" s="9">
        <f t="shared" si="4"/>
        <v>26444464.001051143</v>
      </c>
      <c r="K29" s="17"/>
      <c r="L29" s="20"/>
      <c r="M29" s="20"/>
    </row>
    <row r="30" spans="1:13" x14ac:dyDescent="0.25">
      <c r="A30" s="65" t="s">
        <v>14</v>
      </c>
      <c r="B30" s="5">
        <v>1694.2894017094015</v>
      </c>
      <c r="C30" s="5">
        <v>540</v>
      </c>
      <c r="D30" s="5">
        <v>5184</v>
      </c>
      <c r="E30" s="5">
        <v>1080.7242892340955</v>
      </c>
      <c r="F30" s="6">
        <v>25289.999999999982</v>
      </c>
      <c r="G30" s="6">
        <v>9334.1640378549</v>
      </c>
      <c r="H30" s="73">
        <f t="shared" si="3"/>
        <v>0.36908517350157799</v>
      </c>
      <c r="I30" s="8">
        <v>18230</v>
      </c>
      <c r="J30" s="9">
        <f t="shared" si="4"/>
        <v>11399895.292744501</v>
      </c>
      <c r="K30" s="17"/>
      <c r="L30" s="20"/>
      <c r="M30" s="20"/>
    </row>
    <row r="31" spans="1:13" x14ac:dyDescent="0.25">
      <c r="A31" s="65" t="s">
        <v>15</v>
      </c>
      <c r="B31" s="5">
        <v>1475.368085106383</v>
      </c>
      <c r="C31" s="5">
        <v>108</v>
      </c>
      <c r="D31" s="5">
        <v>5184</v>
      </c>
      <c r="E31" s="5">
        <v>899.20025646059764</v>
      </c>
      <c r="F31" s="6">
        <v>18342.142857142899</v>
      </c>
      <c r="G31" s="6">
        <v>12771.566137566149</v>
      </c>
      <c r="H31" s="73">
        <f t="shared" si="3"/>
        <v>0.69629629629629541</v>
      </c>
      <c r="I31" s="8">
        <v>19824</v>
      </c>
      <c r="J31" s="9">
        <f t="shared" si="4"/>
        <v>20365063.039999973</v>
      </c>
      <c r="K31" s="17"/>
      <c r="L31" s="20"/>
      <c r="M31" s="20"/>
    </row>
    <row r="32" spans="1:13" x14ac:dyDescent="0.25">
      <c r="A32" s="65" t="s">
        <v>16</v>
      </c>
      <c r="B32" s="5">
        <v>1390.1559464931536</v>
      </c>
      <c r="C32" s="5">
        <v>162</v>
      </c>
      <c r="D32" s="5">
        <v>4320</v>
      </c>
      <c r="E32" s="5">
        <v>640.50203708520507</v>
      </c>
      <c r="F32" s="6">
        <v>23972.02380952382</v>
      </c>
      <c r="G32" s="6">
        <v>15141.109751273283</v>
      </c>
      <c r="H32" s="73">
        <f t="shared" si="3"/>
        <v>0.63161583150346645</v>
      </c>
      <c r="I32" s="8">
        <v>20117</v>
      </c>
      <c r="J32" s="9">
        <f t="shared" si="4"/>
        <v>17663621.288250692</v>
      </c>
      <c r="K32" s="17"/>
      <c r="L32" s="20"/>
      <c r="M32" s="20"/>
    </row>
    <row r="33" spans="1:27" x14ac:dyDescent="0.25">
      <c r="A33" s="65" t="s">
        <v>17</v>
      </c>
      <c r="B33" s="5">
        <v>1734.9885245901642</v>
      </c>
      <c r="C33" s="5">
        <v>216</v>
      </c>
      <c r="D33" s="5">
        <v>5670</v>
      </c>
      <c r="E33" s="5">
        <v>1209.2379054979449</v>
      </c>
      <c r="F33" s="6">
        <v>12206.666666666681</v>
      </c>
      <c r="G33" s="6">
        <v>6474.8405797101523</v>
      </c>
      <c r="H33" s="73">
        <f t="shared" si="3"/>
        <v>0.5304347826086957</v>
      </c>
      <c r="I33" s="8">
        <v>10448</v>
      </c>
      <c r="J33" s="9">
        <f t="shared" si="4"/>
        <v>9615276.22956522</v>
      </c>
      <c r="K33" s="17"/>
      <c r="L33" s="20"/>
      <c r="M33" s="20"/>
    </row>
    <row r="34" spans="1:27" x14ac:dyDescent="0.25">
      <c r="I34" s="70">
        <f>SUM(I21:I33)</f>
        <v>256281</v>
      </c>
      <c r="J34" s="13">
        <f>SUM(J21:J33)</f>
        <v>231002452.32763785</v>
      </c>
      <c r="K34" s="17"/>
      <c r="L34" s="21"/>
      <c r="M34" s="21"/>
    </row>
    <row r="36" spans="1:27" ht="15.75" customHeight="1" x14ac:dyDescent="0.25">
      <c r="A36" s="5"/>
      <c r="B36" s="62" t="s">
        <v>31</v>
      </c>
      <c r="C36" s="63"/>
      <c r="D36" s="63"/>
      <c r="E36" s="63"/>
      <c r="F36" s="63"/>
      <c r="G36" s="64"/>
      <c r="H36" s="24"/>
      <c r="J36" s="80"/>
      <c r="K36" s="81"/>
      <c r="L36" s="62" t="s">
        <v>53</v>
      </c>
      <c r="M36" s="63"/>
      <c r="N36" s="63"/>
      <c r="O36" s="63"/>
      <c r="P36" s="63"/>
      <c r="Q36" s="64"/>
      <c r="R36" s="24"/>
      <c r="S36" s="80"/>
      <c r="T36" s="81"/>
      <c r="U36" s="62" t="s">
        <v>54</v>
      </c>
      <c r="V36" s="63"/>
      <c r="W36" s="63"/>
      <c r="X36" s="63"/>
      <c r="Y36" s="63"/>
      <c r="Z36" s="64"/>
      <c r="AA36" s="24"/>
    </row>
    <row r="37" spans="1:27" ht="25.5" x14ac:dyDescent="0.25">
      <c r="A37" s="65" t="s">
        <v>4</v>
      </c>
      <c r="B37" s="65" t="s">
        <v>0</v>
      </c>
      <c r="C37" s="65" t="s">
        <v>2</v>
      </c>
      <c r="D37" s="65" t="s">
        <v>3</v>
      </c>
      <c r="E37" s="65" t="s">
        <v>18</v>
      </c>
      <c r="F37" s="65" t="s">
        <v>1</v>
      </c>
      <c r="G37" s="65" t="s">
        <v>19</v>
      </c>
      <c r="H37" s="24"/>
      <c r="J37" s="82"/>
      <c r="K37" s="83"/>
      <c r="L37" s="65" t="s">
        <v>0</v>
      </c>
      <c r="M37" s="65" t="s">
        <v>3</v>
      </c>
      <c r="N37" s="65" t="s">
        <v>2</v>
      </c>
      <c r="O37" s="65" t="s">
        <v>18</v>
      </c>
      <c r="P37" s="65" t="s">
        <v>1</v>
      </c>
      <c r="Q37" s="65" t="s">
        <v>19</v>
      </c>
      <c r="R37" s="24"/>
      <c r="S37" s="82"/>
      <c r="T37" s="83"/>
      <c r="U37" s="65" t="s">
        <v>0</v>
      </c>
      <c r="V37" s="65" t="s">
        <v>3</v>
      </c>
      <c r="W37" s="65" t="s">
        <v>2</v>
      </c>
      <c r="X37" s="65" t="s">
        <v>18</v>
      </c>
      <c r="Y37" s="65" t="s">
        <v>1</v>
      </c>
      <c r="Z37" s="65" t="s">
        <v>19</v>
      </c>
      <c r="AA37" s="24"/>
    </row>
    <row r="38" spans="1:27" x14ac:dyDescent="0.25">
      <c r="A38" s="65" t="s">
        <v>5</v>
      </c>
      <c r="B38" s="5">
        <v>842.13541666666663</v>
      </c>
      <c r="C38" s="5">
        <v>400</v>
      </c>
      <c r="D38" s="5">
        <v>1300</v>
      </c>
      <c r="E38" s="5">
        <v>235.07762376611737</v>
      </c>
      <c r="F38" s="6">
        <v>8321.4285714285543</v>
      </c>
      <c r="G38" s="6">
        <v>1957.9831932773118</v>
      </c>
      <c r="H38" s="24"/>
      <c r="J38" s="67" t="s">
        <v>4</v>
      </c>
      <c r="K38" s="65" t="s">
        <v>5</v>
      </c>
      <c r="L38" s="5">
        <v>272.50694444444446</v>
      </c>
      <c r="M38" s="5">
        <v>1080</v>
      </c>
      <c r="N38" s="5">
        <v>135</v>
      </c>
      <c r="O38" s="5">
        <v>186.06630742347701</v>
      </c>
      <c r="P38" s="6">
        <v>8321.4285714285543</v>
      </c>
      <c r="Q38" s="6">
        <v>1957.9831932773118</v>
      </c>
      <c r="R38" s="24"/>
      <c r="S38" s="67" t="s">
        <v>4</v>
      </c>
      <c r="T38" s="65" t="s">
        <v>5</v>
      </c>
      <c r="U38" s="5">
        <v>9.0835648148148156</v>
      </c>
      <c r="V38" s="5">
        <v>36</v>
      </c>
      <c r="W38" s="5">
        <v>4.5</v>
      </c>
      <c r="X38" s="5">
        <v>6.2022102474492344</v>
      </c>
      <c r="Y38" s="6">
        <v>8321.4285714285543</v>
      </c>
      <c r="Z38" s="6">
        <v>1957.9831932773118</v>
      </c>
      <c r="AA38" s="24"/>
    </row>
    <row r="39" spans="1:27" x14ac:dyDescent="0.25">
      <c r="A39" s="65" t="s">
        <v>87</v>
      </c>
      <c r="B39" s="5">
        <v>537.17345070422539</v>
      </c>
      <c r="C39" s="5">
        <v>60</v>
      </c>
      <c r="D39" s="5">
        <v>1560</v>
      </c>
      <c r="E39" s="5">
        <v>304.68977376495741</v>
      </c>
      <c r="F39" s="6">
        <v>13295.238095238055</v>
      </c>
      <c r="G39" s="6">
        <v>10095.849248790419</v>
      </c>
      <c r="H39" s="24"/>
      <c r="J39" s="68"/>
      <c r="K39" s="65" t="s">
        <v>87</v>
      </c>
      <c r="L39" s="5">
        <v>180.55035462776667</v>
      </c>
      <c r="M39" s="5">
        <v>750</v>
      </c>
      <c r="N39" s="5">
        <v>7.5</v>
      </c>
      <c r="O39" s="5">
        <v>131.71029115111642</v>
      </c>
      <c r="P39" s="6">
        <v>13295.238095238055</v>
      </c>
      <c r="Q39" s="6">
        <v>10095.849248790419</v>
      </c>
      <c r="R39" s="24"/>
      <c r="S39" s="68"/>
      <c r="T39" s="65" t="s">
        <v>87</v>
      </c>
      <c r="U39" s="5">
        <v>6.0183451542588893</v>
      </c>
      <c r="V39" s="5">
        <v>25</v>
      </c>
      <c r="W39" s="5">
        <v>0.25</v>
      </c>
      <c r="X39" s="5">
        <v>4.3903430383705464</v>
      </c>
      <c r="Y39" s="6">
        <v>13295.238095238055</v>
      </c>
      <c r="Z39" s="6">
        <v>10095.849248790419</v>
      </c>
      <c r="AA39" s="24"/>
    </row>
    <row r="40" spans="1:27" x14ac:dyDescent="0.25">
      <c r="A40" s="65" t="s">
        <v>7</v>
      </c>
      <c r="B40" s="5">
        <v>444.36885245901647</v>
      </c>
      <c r="C40" s="5">
        <v>90</v>
      </c>
      <c r="D40" s="5">
        <v>1350</v>
      </c>
      <c r="E40" s="5">
        <v>243.46672659971892</v>
      </c>
      <c r="F40" s="6">
        <v>40028.095238095237</v>
      </c>
      <c r="G40" s="6">
        <v>7678.345312967991</v>
      </c>
      <c r="H40" s="24"/>
      <c r="J40" s="68"/>
      <c r="K40" s="65" t="s">
        <v>7</v>
      </c>
      <c r="L40" s="5">
        <v>133.35064402810303</v>
      </c>
      <c r="M40" s="5">
        <v>600</v>
      </c>
      <c r="N40" s="5">
        <v>12.857142857142858</v>
      </c>
      <c r="O40" s="5">
        <v>102.65061949640136</v>
      </c>
      <c r="P40" s="6">
        <v>40028.095238095237</v>
      </c>
      <c r="Q40" s="6">
        <v>7678.345312967991</v>
      </c>
      <c r="R40" s="24"/>
      <c r="S40" s="68"/>
      <c r="T40" s="65" t="s">
        <v>7</v>
      </c>
      <c r="U40" s="5">
        <v>4.4450214676034339</v>
      </c>
      <c r="V40" s="5">
        <v>20</v>
      </c>
      <c r="W40" s="5">
        <v>0.4285714285714286</v>
      </c>
      <c r="X40" s="5">
        <v>3.421687316546711</v>
      </c>
      <c r="Y40" s="6">
        <v>40028.095238095237</v>
      </c>
      <c r="Z40" s="6">
        <v>7678.345312967991</v>
      </c>
      <c r="AA40" s="24"/>
    </row>
    <row r="41" spans="1:27" x14ac:dyDescent="0.25">
      <c r="A41" s="65" t="s">
        <v>8</v>
      </c>
      <c r="B41" s="5">
        <v>481.63044808637858</v>
      </c>
      <c r="C41" s="5">
        <v>140</v>
      </c>
      <c r="D41" s="5">
        <v>1462.5</v>
      </c>
      <c r="E41" s="5">
        <v>275.98484967527156</v>
      </c>
      <c r="F41" s="6">
        <v>52403.15476190472</v>
      </c>
      <c r="G41" s="6">
        <v>26161.900208470459</v>
      </c>
      <c r="H41" s="24"/>
      <c r="J41" s="68"/>
      <c r="K41" s="65" t="s">
        <v>8</v>
      </c>
      <c r="L41" s="5">
        <v>126.37547915252675</v>
      </c>
      <c r="M41" s="5">
        <v>600</v>
      </c>
      <c r="N41" s="5">
        <v>25</v>
      </c>
      <c r="O41" s="5">
        <v>89.431351471515313</v>
      </c>
      <c r="P41" s="6">
        <v>52403.15476190472</v>
      </c>
      <c r="Q41" s="6">
        <v>26161.900208470459</v>
      </c>
      <c r="R41" s="24"/>
      <c r="S41" s="68"/>
      <c r="T41" s="65" t="s">
        <v>8</v>
      </c>
      <c r="U41" s="5">
        <v>4.2125159717508902</v>
      </c>
      <c r="V41" s="5">
        <v>20</v>
      </c>
      <c r="W41" s="5">
        <v>0.83333333333333337</v>
      </c>
      <c r="X41" s="5">
        <v>2.9810450490505107</v>
      </c>
      <c r="Y41" s="6">
        <v>52403.15476190472</v>
      </c>
      <c r="Z41" s="6">
        <v>26161.900208470459</v>
      </c>
      <c r="AA41" s="24"/>
    </row>
    <row r="42" spans="1:27" x14ac:dyDescent="0.25">
      <c r="A42" s="65" t="s">
        <v>9</v>
      </c>
      <c r="B42" s="5">
        <v>470.45978144680294</v>
      </c>
      <c r="C42" s="5">
        <v>30</v>
      </c>
      <c r="D42" s="5">
        <v>1410</v>
      </c>
      <c r="E42" s="5">
        <v>304.22543411938113</v>
      </c>
      <c r="F42" s="6">
        <v>19910.714285714275</v>
      </c>
      <c r="G42" s="6">
        <v>8962.7606825706207</v>
      </c>
      <c r="H42" s="24"/>
      <c r="J42" s="68"/>
      <c r="K42" s="65" t="s">
        <v>9</v>
      </c>
      <c r="L42" s="5">
        <v>128.36264260497552</v>
      </c>
      <c r="M42" s="5">
        <v>540</v>
      </c>
      <c r="N42" s="5">
        <v>6</v>
      </c>
      <c r="O42" s="5">
        <v>97.553979488065266</v>
      </c>
      <c r="P42" s="6">
        <v>19910.714285714275</v>
      </c>
      <c r="Q42" s="6">
        <v>8962.7606825706207</v>
      </c>
      <c r="R42" s="24"/>
      <c r="S42" s="68"/>
      <c r="T42" s="65" t="s">
        <v>9</v>
      </c>
      <c r="U42" s="5">
        <v>4.2787547534991877</v>
      </c>
      <c r="V42" s="5">
        <v>18</v>
      </c>
      <c r="W42" s="5">
        <v>0.2</v>
      </c>
      <c r="X42" s="5">
        <v>3.251799316268841</v>
      </c>
      <c r="Y42" s="6">
        <v>19910.714285714275</v>
      </c>
      <c r="Z42" s="6">
        <v>8962.7606825706207</v>
      </c>
      <c r="AA42" s="24"/>
    </row>
    <row r="43" spans="1:27" x14ac:dyDescent="0.25">
      <c r="A43" s="65" t="s">
        <v>10</v>
      </c>
      <c r="B43" s="5">
        <v>627.33693183183732</v>
      </c>
      <c r="C43" s="5">
        <v>150</v>
      </c>
      <c r="D43" s="5">
        <v>1440</v>
      </c>
      <c r="E43" s="5">
        <v>335.68617418932121</v>
      </c>
      <c r="F43" s="6">
        <v>62393.571428571428</v>
      </c>
      <c r="G43" s="6">
        <v>25617.524595366544</v>
      </c>
      <c r="H43" s="24"/>
      <c r="J43" s="68"/>
      <c r="K43" s="65" t="s">
        <v>10</v>
      </c>
      <c r="L43" s="5">
        <v>151.42944123415657</v>
      </c>
      <c r="M43" s="5">
        <v>387.5</v>
      </c>
      <c r="N43" s="5">
        <v>33.75</v>
      </c>
      <c r="O43" s="5">
        <v>84.007302937612891</v>
      </c>
      <c r="P43" s="6">
        <v>62393.571428571428</v>
      </c>
      <c r="Q43" s="6">
        <v>25617.524595366544</v>
      </c>
      <c r="R43" s="24"/>
      <c r="S43" s="68"/>
      <c r="T43" s="65" t="s">
        <v>10</v>
      </c>
      <c r="U43" s="5">
        <v>5.0476480411385491</v>
      </c>
      <c r="V43" s="5">
        <v>12.916666666666666</v>
      </c>
      <c r="W43" s="5">
        <v>1.125</v>
      </c>
      <c r="X43" s="5">
        <v>2.800243431253763</v>
      </c>
      <c r="Y43" s="6">
        <v>62393.571428571428</v>
      </c>
      <c r="Z43" s="6">
        <v>25617.524595366544</v>
      </c>
      <c r="AA43" s="24"/>
    </row>
    <row r="44" spans="1:27" x14ac:dyDescent="0.25">
      <c r="A44" s="65" t="s">
        <v>11</v>
      </c>
      <c r="B44" s="5">
        <v>489.96138321426122</v>
      </c>
      <c r="C44" s="5">
        <v>100</v>
      </c>
      <c r="D44" s="5">
        <v>1600</v>
      </c>
      <c r="E44" s="5">
        <v>280.15826406995455</v>
      </c>
      <c r="F44" s="6">
        <v>28547.02380952378</v>
      </c>
      <c r="G44" s="6">
        <v>18927.38745498193</v>
      </c>
      <c r="H44" s="24"/>
      <c r="J44" s="68"/>
      <c r="K44" s="65" t="s">
        <v>11</v>
      </c>
      <c r="L44" s="5">
        <v>125.73755923235369</v>
      </c>
      <c r="M44" s="5">
        <v>770</v>
      </c>
      <c r="N44" s="5">
        <v>16.666666666666668</v>
      </c>
      <c r="O44" s="5">
        <v>103.5467910923396</v>
      </c>
      <c r="P44" s="6">
        <v>28547.02380952378</v>
      </c>
      <c r="Q44" s="6">
        <v>18927.38745498193</v>
      </c>
      <c r="R44" s="24"/>
      <c r="S44" s="68"/>
      <c r="T44" s="65" t="s">
        <v>11</v>
      </c>
      <c r="U44" s="5">
        <v>4.1912519744117889</v>
      </c>
      <c r="V44" s="5">
        <v>25.666666666666668</v>
      </c>
      <c r="W44" s="5">
        <v>0.55555555555555558</v>
      </c>
      <c r="X44" s="5">
        <v>3.4515597030779874</v>
      </c>
      <c r="Y44" s="6">
        <v>28547.02380952378</v>
      </c>
      <c r="Z44" s="6">
        <v>18927.38745498193</v>
      </c>
      <c r="AA44" s="24"/>
    </row>
    <row r="45" spans="1:27" x14ac:dyDescent="0.25">
      <c r="A45" s="65" t="s">
        <v>12</v>
      </c>
      <c r="B45" s="5">
        <v>457.97371829349055</v>
      </c>
      <c r="C45" s="5">
        <v>78</v>
      </c>
      <c r="D45" s="5">
        <v>1470</v>
      </c>
      <c r="E45" s="5">
        <v>307.8941488205445</v>
      </c>
      <c r="F45" s="6">
        <v>9040.4761904761999</v>
      </c>
      <c r="G45" s="6">
        <v>5593.902811124457</v>
      </c>
      <c r="H45" s="24"/>
      <c r="J45" s="68"/>
      <c r="K45" s="65" t="s">
        <v>12</v>
      </c>
      <c r="L45" s="5">
        <v>129.30330322867641</v>
      </c>
      <c r="M45" s="5">
        <v>900</v>
      </c>
      <c r="N45" s="5">
        <v>25.714285714285715</v>
      </c>
      <c r="O45" s="5">
        <v>116.34014780953994</v>
      </c>
      <c r="P45" s="6">
        <v>9040.4761904761999</v>
      </c>
      <c r="Q45" s="6">
        <v>5593.902811124457</v>
      </c>
      <c r="R45" s="24"/>
      <c r="S45" s="68"/>
      <c r="T45" s="65" t="s">
        <v>12</v>
      </c>
      <c r="U45" s="5">
        <v>4.3101101076225508</v>
      </c>
      <c r="V45" s="5">
        <v>30</v>
      </c>
      <c r="W45" s="5">
        <v>0.85714285714285721</v>
      </c>
      <c r="X45" s="5">
        <v>3.8780049269846653</v>
      </c>
      <c r="Y45" s="6">
        <v>9040.4761904761999</v>
      </c>
      <c r="Z45" s="6">
        <v>5593.902811124457</v>
      </c>
      <c r="AA45" s="24"/>
    </row>
    <row r="46" spans="1:27" x14ac:dyDescent="0.25">
      <c r="A46" s="65" t="s">
        <v>13</v>
      </c>
      <c r="B46" s="5">
        <v>476.06699877784479</v>
      </c>
      <c r="C46" s="5">
        <v>90</v>
      </c>
      <c r="D46" s="5">
        <v>1155</v>
      </c>
      <c r="E46" s="5">
        <v>251.30837247818624</v>
      </c>
      <c r="F46" s="6">
        <v>26594.999999999945</v>
      </c>
      <c r="G46" s="6">
        <v>19037.772751114582</v>
      </c>
      <c r="H46" s="24"/>
      <c r="J46" s="68"/>
      <c r="K46" s="65" t="s">
        <v>13</v>
      </c>
      <c r="L46" s="5">
        <v>141.3852445246861</v>
      </c>
      <c r="M46" s="5">
        <v>552</v>
      </c>
      <c r="N46" s="5">
        <v>30</v>
      </c>
      <c r="O46" s="5">
        <v>99.835601545972267</v>
      </c>
      <c r="P46" s="6">
        <v>26594.999999999945</v>
      </c>
      <c r="Q46" s="6">
        <v>19037.772751114582</v>
      </c>
      <c r="R46" s="24"/>
      <c r="S46" s="68"/>
      <c r="T46" s="65" t="s">
        <v>13</v>
      </c>
      <c r="U46" s="5">
        <v>4.7128414841562014</v>
      </c>
      <c r="V46" s="5">
        <v>18.399999999999999</v>
      </c>
      <c r="W46" s="5">
        <v>1</v>
      </c>
      <c r="X46" s="5">
        <v>3.3278533848657421</v>
      </c>
      <c r="Y46" s="6">
        <v>26594.999999999945</v>
      </c>
      <c r="Z46" s="6">
        <v>19037.772751114582</v>
      </c>
      <c r="AA46" s="24"/>
    </row>
    <row r="47" spans="1:27" x14ac:dyDescent="0.25">
      <c r="A47" s="65" t="s">
        <v>14</v>
      </c>
      <c r="B47" s="5">
        <v>470.63598290598293</v>
      </c>
      <c r="C47" s="5">
        <v>150</v>
      </c>
      <c r="D47" s="5">
        <v>1440</v>
      </c>
      <c r="E47" s="5">
        <v>300.20129871710481</v>
      </c>
      <c r="F47" s="6">
        <v>25289.999999999982</v>
      </c>
      <c r="G47" s="6">
        <v>9334.1640378549</v>
      </c>
      <c r="H47" s="24"/>
      <c r="J47" s="68"/>
      <c r="K47" s="65" t="s">
        <v>14</v>
      </c>
      <c r="L47" s="5">
        <v>108.74180643738976</v>
      </c>
      <c r="M47" s="5">
        <v>480</v>
      </c>
      <c r="N47" s="5">
        <v>30</v>
      </c>
      <c r="O47" s="5">
        <v>74.270266886203871</v>
      </c>
      <c r="P47" s="6">
        <v>25289.999999999982</v>
      </c>
      <c r="Q47" s="6">
        <v>9334.1640378549</v>
      </c>
      <c r="R47" s="24"/>
      <c r="S47" s="68"/>
      <c r="T47" s="65" t="s">
        <v>14</v>
      </c>
      <c r="U47" s="5">
        <v>3.6247268812463256</v>
      </c>
      <c r="V47" s="5">
        <v>16</v>
      </c>
      <c r="W47" s="5">
        <v>1</v>
      </c>
      <c r="X47" s="5">
        <v>2.4756755628734624</v>
      </c>
      <c r="Y47" s="6">
        <v>25289.999999999982</v>
      </c>
      <c r="Z47" s="6">
        <v>9334.1640378549</v>
      </c>
      <c r="AA47" s="24"/>
    </row>
    <row r="48" spans="1:27" x14ac:dyDescent="0.25">
      <c r="A48" s="65" t="s">
        <v>15</v>
      </c>
      <c r="B48" s="5">
        <v>409.82446808510639</v>
      </c>
      <c r="C48" s="5">
        <v>30</v>
      </c>
      <c r="D48" s="5">
        <v>1440</v>
      </c>
      <c r="E48" s="5">
        <v>249.7778490168327</v>
      </c>
      <c r="F48" s="6">
        <v>18342.142857142899</v>
      </c>
      <c r="G48" s="6">
        <v>12771.566137566149</v>
      </c>
      <c r="H48" s="24"/>
      <c r="J48" s="68"/>
      <c r="K48" s="65" t="s">
        <v>15</v>
      </c>
      <c r="L48" s="5">
        <v>119.12993920972647</v>
      </c>
      <c r="M48" s="5">
        <v>720</v>
      </c>
      <c r="N48" s="5">
        <v>5</v>
      </c>
      <c r="O48" s="5">
        <v>109.23436871191471</v>
      </c>
      <c r="P48" s="6">
        <v>18342.142857142899</v>
      </c>
      <c r="Q48" s="6">
        <v>12771.566137566149</v>
      </c>
      <c r="R48" s="24"/>
      <c r="S48" s="68"/>
      <c r="T48" s="65" t="s">
        <v>15</v>
      </c>
      <c r="U48" s="5">
        <v>3.9709979736575503</v>
      </c>
      <c r="V48" s="5">
        <v>24</v>
      </c>
      <c r="W48" s="5">
        <v>0.16666666666666666</v>
      </c>
      <c r="X48" s="5">
        <v>3.6411456237304907</v>
      </c>
      <c r="Y48" s="6">
        <v>18342.142857142899</v>
      </c>
      <c r="Z48" s="6">
        <v>12771.566137566149</v>
      </c>
      <c r="AA48" s="24"/>
    </row>
    <row r="49" spans="1:27" x14ac:dyDescent="0.25">
      <c r="A49" s="65" t="s">
        <v>16</v>
      </c>
      <c r="B49" s="5">
        <v>386.15433581040622</v>
      </c>
      <c r="C49" s="5">
        <v>45</v>
      </c>
      <c r="D49" s="5">
        <v>1200</v>
      </c>
      <c r="E49" s="5">
        <v>177.91727919605481</v>
      </c>
      <c r="F49" s="6">
        <v>23972.02380952382</v>
      </c>
      <c r="G49" s="6">
        <v>15141.109751273283</v>
      </c>
      <c r="H49" s="24"/>
      <c r="J49" s="68"/>
      <c r="K49" s="65" t="s">
        <v>16</v>
      </c>
      <c r="L49" s="5">
        <v>127.44454150565197</v>
      </c>
      <c r="M49" s="5">
        <v>425</v>
      </c>
      <c r="N49" s="5">
        <v>25</v>
      </c>
      <c r="O49" s="5">
        <v>86.217331894091998</v>
      </c>
      <c r="P49" s="6">
        <v>23972.02380952382</v>
      </c>
      <c r="Q49" s="6">
        <v>15141.109751273283</v>
      </c>
      <c r="R49" s="24"/>
      <c r="S49" s="68"/>
      <c r="T49" s="65" t="s">
        <v>16</v>
      </c>
      <c r="U49" s="5">
        <v>4.2481513835217344</v>
      </c>
      <c r="V49" s="5">
        <v>14.166666666666666</v>
      </c>
      <c r="W49" s="5">
        <v>0.83333333333333337</v>
      </c>
      <c r="X49" s="5">
        <v>2.8739110631364002</v>
      </c>
      <c r="Y49" s="6">
        <v>23972.02380952382</v>
      </c>
      <c r="Z49" s="6">
        <v>15141.109751273283</v>
      </c>
      <c r="AA49" s="24"/>
    </row>
    <row r="50" spans="1:27" x14ac:dyDescent="0.25">
      <c r="A50" s="65" t="s">
        <v>17</v>
      </c>
      <c r="B50" s="5">
        <v>481.9413114754098</v>
      </c>
      <c r="C50" s="5">
        <v>60</v>
      </c>
      <c r="D50" s="5">
        <v>1575</v>
      </c>
      <c r="E50" s="5">
        <v>335.8995399091948</v>
      </c>
      <c r="F50" s="6">
        <v>12206.666666666681</v>
      </c>
      <c r="G50" s="6">
        <v>6474.8405797101523</v>
      </c>
      <c r="H50" s="24"/>
      <c r="J50" s="69"/>
      <c r="K50" s="65" t="s">
        <v>17</v>
      </c>
      <c r="L50" s="5">
        <v>161.21131147540984</v>
      </c>
      <c r="M50" s="5">
        <v>720</v>
      </c>
      <c r="N50" s="5">
        <v>8.5714285714285712</v>
      </c>
      <c r="O50" s="5">
        <v>146.53977676710113</v>
      </c>
      <c r="P50" s="6">
        <v>12206.666666666681</v>
      </c>
      <c r="Q50" s="6">
        <v>6474.8405797101523</v>
      </c>
      <c r="R50" s="24"/>
      <c r="S50" s="69"/>
      <c r="T50" s="65" t="s">
        <v>17</v>
      </c>
      <c r="U50" s="5">
        <v>5.3737103825136625</v>
      </c>
      <c r="V50" s="5">
        <v>24</v>
      </c>
      <c r="W50" s="5">
        <v>0.2857142857142857</v>
      </c>
      <c r="X50" s="5">
        <v>4.8846592255700383</v>
      </c>
      <c r="Y50" s="6">
        <v>12206.666666666681</v>
      </c>
      <c r="Z50" s="6">
        <v>6474.8405797101523</v>
      </c>
      <c r="AA50" s="24"/>
    </row>
    <row r="52" spans="1:27" ht="65.25" customHeight="1" x14ac:dyDescent="0.25"/>
  </sheetData>
  <mergeCells count="9">
    <mergeCell ref="B2:G2"/>
    <mergeCell ref="B19:G19"/>
    <mergeCell ref="S36:T37"/>
    <mergeCell ref="U36:Z36"/>
    <mergeCell ref="S38:S50"/>
    <mergeCell ref="B36:G36"/>
    <mergeCell ref="J36:K37"/>
    <mergeCell ref="L36:Q36"/>
    <mergeCell ref="J38:J5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opLeftCell="A16" zoomScaleNormal="100" workbookViewId="0">
      <selection activeCell="A19" sqref="A19:K34"/>
    </sheetView>
  </sheetViews>
  <sheetFormatPr baseColWidth="10" defaultRowHeight="12.75" x14ac:dyDescent="0.25"/>
  <cols>
    <col min="1" max="1" width="11.42578125" style="14"/>
    <col min="2" max="2" width="18.7109375" style="14" customWidth="1"/>
    <col min="3" max="16384" width="11.42578125" style="14"/>
  </cols>
  <sheetData>
    <row r="1" spans="1:11" ht="69" customHeight="1" x14ac:dyDescent="0.25"/>
    <row r="2" spans="1:11" ht="15.75" customHeight="1" x14ac:dyDescent="0.25">
      <c r="A2" s="1"/>
      <c r="B2" s="2"/>
      <c r="C2" s="62" t="s">
        <v>82</v>
      </c>
      <c r="D2" s="63"/>
      <c r="E2" s="63"/>
      <c r="F2" s="63"/>
      <c r="G2" s="63"/>
      <c r="H2" s="64"/>
      <c r="I2" s="10"/>
      <c r="J2" s="60"/>
      <c r="K2" s="12"/>
    </row>
    <row r="3" spans="1:11" ht="38.25" x14ac:dyDescent="0.25">
      <c r="A3" s="3"/>
      <c r="B3" s="4"/>
      <c r="C3" s="65" t="s">
        <v>0</v>
      </c>
      <c r="D3" s="65" t="s">
        <v>3</v>
      </c>
      <c r="E3" s="65" t="s">
        <v>2</v>
      </c>
      <c r="F3" s="65" t="s">
        <v>18</v>
      </c>
      <c r="G3" s="65" t="s">
        <v>1</v>
      </c>
      <c r="H3" s="65" t="s">
        <v>19</v>
      </c>
      <c r="I3" s="65" t="s">
        <v>42</v>
      </c>
      <c r="J3" s="65" t="s">
        <v>32</v>
      </c>
      <c r="K3" s="66" t="s">
        <v>33</v>
      </c>
    </row>
    <row r="4" spans="1:11" ht="15.75" customHeight="1" x14ac:dyDescent="0.25">
      <c r="A4" s="67" t="s">
        <v>4</v>
      </c>
      <c r="B4" s="65" t="s">
        <v>5</v>
      </c>
      <c r="C4" s="6">
        <v>4.7300000000000004</v>
      </c>
      <c r="D4" s="6">
        <v>7.74</v>
      </c>
      <c r="E4" s="6">
        <v>1.72</v>
      </c>
      <c r="F4" s="6">
        <v>3.0192663922330927</v>
      </c>
      <c r="G4" s="6">
        <v>8321.4285714285543</v>
      </c>
      <c r="H4" s="6">
        <v>163.1652661064426</v>
      </c>
      <c r="I4" s="73">
        <f>H4/G4</f>
        <v>1.9607843137254947E-2</v>
      </c>
      <c r="J4" s="8">
        <v>6111</v>
      </c>
      <c r="K4" s="9">
        <f>C4*I4*J4</f>
        <v>566.76529411764841</v>
      </c>
    </row>
    <row r="5" spans="1:11" x14ac:dyDescent="0.25">
      <c r="A5" s="68"/>
      <c r="B5" s="65" t="s">
        <v>87</v>
      </c>
      <c r="C5" s="6">
        <v>3.01</v>
      </c>
      <c r="D5" s="6">
        <v>4.3</v>
      </c>
      <c r="E5" s="6">
        <v>0.43</v>
      </c>
      <c r="F5" s="6">
        <v>1.8286271953473145</v>
      </c>
      <c r="G5" s="6">
        <v>13295.238095238055</v>
      </c>
      <c r="H5" s="6">
        <v>213.29258976317792</v>
      </c>
      <c r="I5" s="73">
        <f t="shared" ref="I5:I16" si="0">H5/G5</f>
        <v>1.6042780748663145E-2</v>
      </c>
      <c r="J5" s="8">
        <v>9955</v>
      </c>
      <c r="K5" s="9">
        <f t="shared" ref="K5:K16" si="1">C5*I5*J5</f>
        <v>480.71470588235422</v>
      </c>
    </row>
    <row r="6" spans="1:11" ht="14.25" customHeight="1" x14ac:dyDescent="0.25">
      <c r="A6" s="68"/>
      <c r="B6" s="65" t="s">
        <v>7</v>
      </c>
      <c r="C6" s="6">
        <v>1.29</v>
      </c>
      <c r="D6" s="6">
        <v>1.29</v>
      </c>
      <c r="E6" s="6">
        <v>1.29</v>
      </c>
      <c r="F6" s="6">
        <v>0</v>
      </c>
      <c r="G6" s="6">
        <v>40028.095238095237</v>
      </c>
      <c r="H6" s="6">
        <v>125.874513327344</v>
      </c>
      <c r="I6" s="73">
        <f t="shared" si="0"/>
        <v>3.1446540880503268E-3</v>
      </c>
      <c r="J6" s="8">
        <v>23281.428571428569</v>
      </c>
      <c r="K6" s="9">
        <f t="shared" si="1"/>
        <v>94.443530997304947</v>
      </c>
    </row>
    <row r="7" spans="1:11" ht="13.5" customHeight="1" x14ac:dyDescent="0.25">
      <c r="A7" s="68"/>
      <c r="B7" s="65" t="s">
        <v>8</v>
      </c>
      <c r="C7" s="6"/>
      <c r="D7" s="6"/>
      <c r="E7" s="6"/>
      <c r="F7" s="6"/>
      <c r="G7" s="6">
        <v>52403.15476190472</v>
      </c>
      <c r="H7" s="6">
        <v>0</v>
      </c>
      <c r="I7" s="73">
        <f t="shared" si="0"/>
        <v>0</v>
      </c>
      <c r="J7" s="8">
        <v>41553</v>
      </c>
      <c r="K7" s="9">
        <f t="shared" si="1"/>
        <v>0</v>
      </c>
    </row>
    <row r="8" spans="1:11" x14ac:dyDescent="0.25">
      <c r="A8" s="68"/>
      <c r="B8" s="65" t="s">
        <v>9</v>
      </c>
      <c r="C8" s="6">
        <v>21.5</v>
      </c>
      <c r="D8" s="6">
        <v>21.5</v>
      </c>
      <c r="E8" s="6">
        <v>21.5</v>
      </c>
      <c r="F8" s="6">
        <v>0</v>
      </c>
      <c r="G8" s="6">
        <v>19910.714285714275</v>
      </c>
      <c r="H8" s="6">
        <v>73.005430242272297</v>
      </c>
      <c r="I8" s="73">
        <f t="shared" si="0"/>
        <v>3.6666404426612116E-3</v>
      </c>
      <c r="J8" s="8">
        <v>17420</v>
      </c>
      <c r="K8" s="9">
        <f t="shared" si="1"/>
        <v>1373.2668449899036</v>
      </c>
    </row>
    <row r="9" spans="1:11" x14ac:dyDescent="0.25">
      <c r="A9" s="68"/>
      <c r="B9" s="65" t="s">
        <v>10</v>
      </c>
      <c r="C9" s="6">
        <v>3.44</v>
      </c>
      <c r="D9" s="6">
        <v>3.44</v>
      </c>
      <c r="E9" s="6">
        <v>3.44</v>
      </c>
      <c r="F9" s="6">
        <v>0</v>
      </c>
      <c r="G9" s="6">
        <v>62393.571428571428</v>
      </c>
      <c r="H9" s="6">
        <v>770.04171011470203</v>
      </c>
      <c r="I9" s="73">
        <f t="shared" si="0"/>
        <v>1.2341683485713762E-2</v>
      </c>
      <c r="J9" s="8">
        <v>29200</v>
      </c>
      <c r="K9" s="9">
        <f t="shared" si="1"/>
        <v>1239.6974227729759</v>
      </c>
    </row>
    <row r="10" spans="1:11" ht="13.5" customHeight="1" x14ac:dyDescent="0.25">
      <c r="A10" s="68"/>
      <c r="B10" s="65" t="s">
        <v>11</v>
      </c>
      <c r="C10" s="6"/>
      <c r="D10" s="6"/>
      <c r="E10" s="6"/>
      <c r="F10" s="6"/>
      <c r="G10" s="6">
        <v>28547.02380952378</v>
      </c>
      <c r="H10" s="6">
        <v>0</v>
      </c>
      <c r="I10" s="73">
        <f t="shared" si="0"/>
        <v>0</v>
      </c>
      <c r="J10" s="8">
        <v>24787.38095238095</v>
      </c>
      <c r="K10" s="9">
        <f t="shared" si="1"/>
        <v>0</v>
      </c>
    </row>
    <row r="11" spans="1:11" x14ac:dyDescent="0.25">
      <c r="A11" s="68"/>
      <c r="B11" s="65" t="s">
        <v>12</v>
      </c>
      <c r="C11" s="6">
        <v>13.4</v>
      </c>
      <c r="D11" s="6">
        <v>25.8</v>
      </c>
      <c r="E11" s="6">
        <v>1</v>
      </c>
      <c r="F11" s="6">
        <v>12.468466992377641</v>
      </c>
      <c r="G11" s="6">
        <v>9040.4761904761999</v>
      </c>
      <c r="H11" s="6">
        <v>91.305272108843596</v>
      </c>
      <c r="I11" s="73">
        <f t="shared" si="0"/>
        <v>1.0099608713646107E-2</v>
      </c>
      <c r="J11" s="8">
        <v>13800</v>
      </c>
      <c r="K11" s="9">
        <f t="shared" si="1"/>
        <v>1867.6196433274381</v>
      </c>
    </row>
    <row r="12" spans="1:11" x14ac:dyDescent="0.25">
      <c r="A12" s="68"/>
      <c r="B12" s="65" t="s">
        <v>13</v>
      </c>
      <c r="C12" s="6">
        <v>1.8</v>
      </c>
      <c r="D12" s="6">
        <v>2.4</v>
      </c>
      <c r="E12" s="6">
        <v>0.9</v>
      </c>
      <c r="F12" s="6">
        <v>0.64866207436249834</v>
      </c>
      <c r="G12" s="6">
        <v>26594.999999999945</v>
      </c>
      <c r="H12" s="6">
        <v>551.82926829268195</v>
      </c>
      <c r="I12" s="73">
        <f t="shared" si="0"/>
        <v>2.074936146992604E-2</v>
      </c>
      <c r="J12" s="8">
        <v>21555</v>
      </c>
      <c r="K12" s="9">
        <f t="shared" si="1"/>
        <v>805.05447567166038</v>
      </c>
    </row>
    <row r="13" spans="1:11" x14ac:dyDescent="0.25">
      <c r="A13" s="68"/>
      <c r="B13" s="65" t="s">
        <v>14</v>
      </c>
      <c r="C13" s="6">
        <v>1.5</v>
      </c>
      <c r="D13" s="6">
        <v>1.5</v>
      </c>
      <c r="E13" s="6">
        <v>1.5</v>
      </c>
      <c r="F13" s="6">
        <v>0</v>
      </c>
      <c r="G13" s="6">
        <v>25289.999999999982</v>
      </c>
      <c r="H13" s="6">
        <v>79.779179810725594</v>
      </c>
      <c r="I13" s="73">
        <f t="shared" si="0"/>
        <v>3.1545741324921174E-3</v>
      </c>
      <c r="J13" s="8">
        <v>18230</v>
      </c>
      <c r="K13" s="9">
        <f t="shared" si="1"/>
        <v>86.261829652996937</v>
      </c>
    </row>
    <row r="14" spans="1:11" x14ac:dyDescent="0.25">
      <c r="A14" s="68"/>
      <c r="B14" s="65" t="s">
        <v>15</v>
      </c>
      <c r="C14" s="6"/>
      <c r="D14" s="6"/>
      <c r="E14" s="6"/>
      <c r="F14" s="6"/>
      <c r="G14" s="6">
        <v>18342.142857142899</v>
      </c>
      <c r="H14" s="6">
        <v>0</v>
      </c>
      <c r="I14" s="73">
        <f t="shared" si="0"/>
        <v>0</v>
      </c>
      <c r="J14" s="8">
        <v>19824</v>
      </c>
      <c r="K14" s="9">
        <f t="shared" si="1"/>
        <v>0</v>
      </c>
    </row>
    <row r="15" spans="1:11" x14ac:dyDescent="0.25">
      <c r="A15" s="68"/>
      <c r="B15" s="65" t="s">
        <v>16</v>
      </c>
      <c r="C15" s="6">
        <v>0.6</v>
      </c>
      <c r="D15" s="6">
        <v>0.6</v>
      </c>
      <c r="E15" s="6">
        <v>0.6</v>
      </c>
      <c r="F15" s="6">
        <v>0</v>
      </c>
      <c r="G15" s="6">
        <v>23972.02380952382</v>
      </c>
      <c r="H15" s="6">
        <v>134.507120605251</v>
      </c>
      <c r="I15" s="73">
        <f t="shared" si="0"/>
        <v>5.6110039633705359E-3</v>
      </c>
      <c r="J15" s="8">
        <v>20117</v>
      </c>
      <c r="K15" s="9">
        <f t="shared" si="1"/>
        <v>67.725940038675049</v>
      </c>
    </row>
    <row r="16" spans="1:11" ht="14.25" customHeight="1" x14ac:dyDescent="0.25">
      <c r="A16" s="69"/>
      <c r="B16" s="65" t="s">
        <v>17</v>
      </c>
      <c r="C16" s="6"/>
      <c r="D16" s="6"/>
      <c r="E16" s="6"/>
      <c r="F16" s="6"/>
      <c r="G16" s="6">
        <v>12206.666666666681</v>
      </c>
      <c r="H16" s="6">
        <v>0</v>
      </c>
      <c r="I16" s="73">
        <f t="shared" si="0"/>
        <v>0</v>
      </c>
      <c r="J16" s="8">
        <v>10448</v>
      </c>
      <c r="K16" s="9">
        <f t="shared" si="1"/>
        <v>0</v>
      </c>
    </row>
    <row r="17" spans="1:1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70">
        <f>SUM(J4:J16)</f>
        <v>256281.80952380953</v>
      </c>
      <c r="K17" s="13">
        <f>SUM(K4:K16)</f>
        <v>6581.5496874509572</v>
      </c>
    </row>
    <row r="19" spans="1:11" ht="15.75" customHeight="1" x14ac:dyDescent="0.25">
      <c r="A19" s="1"/>
      <c r="B19" s="2"/>
      <c r="C19" s="62" t="s">
        <v>28</v>
      </c>
      <c r="D19" s="63"/>
      <c r="E19" s="63"/>
      <c r="F19" s="63"/>
      <c r="G19" s="63"/>
      <c r="H19" s="64"/>
      <c r="I19" s="10"/>
      <c r="J19" s="60"/>
      <c r="K19" s="12"/>
    </row>
    <row r="20" spans="1:11" ht="38.25" x14ac:dyDescent="0.25">
      <c r="A20" s="3"/>
      <c r="B20" s="4"/>
      <c r="C20" s="65" t="s">
        <v>0</v>
      </c>
      <c r="D20" s="65" t="s">
        <v>2</v>
      </c>
      <c r="E20" s="65" t="s">
        <v>3</v>
      </c>
      <c r="F20" s="65" t="s">
        <v>18</v>
      </c>
      <c r="G20" s="65" t="s">
        <v>1</v>
      </c>
      <c r="H20" s="65" t="s">
        <v>19</v>
      </c>
      <c r="I20" s="65" t="s">
        <v>42</v>
      </c>
      <c r="J20" s="65" t="s">
        <v>32</v>
      </c>
      <c r="K20" s="66" t="s">
        <v>33</v>
      </c>
    </row>
    <row r="21" spans="1:11" ht="13.5" customHeight="1" x14ac:dyDescent="0.25">
      <c r="A21" s="67" t="s">
        <v>4</v>
      </c>
      <c r="B21" s="65" t="s">
        <v>5</v>
      </c>
      <c r="C21" s="5">
        <v>4.0678000000000001</v>
      </c>
      <c r="D21" s="5">
        <v>1.4791999999999998</v>
      </c>
      <c r="E21" s="5">
        <v>6.6563999999999997</v>
      </c>
      <c r="F21" s="5">
        <v>2.5965690973204598</v>
      </c>
      <c r="G21" s="6">
        <v>8321.4285714285543</v>
      </c>
      <c r="H21" s="6">
        <v>163.1652661064426</v>
      </c>
      <c r="I21" s="73">
        <f>H21/G21</f>
        <v>1.9607843137254947E-2</v>
      </c>
      <c r="J21" s="8">
        <v>6111</v>
      </c>
      <c r="K21" s="9">
        <f>C21*J21*I21</f>
        <v>487.41815294117754</v>
      </c>
    </row>
    <row r="22" spans="1:11" x14ac:dyDescent="0.25">
      <c r="A22" s="68"/>
      <c r="B22" s="65" t="s">
        <v>87</v>
      </c>
      <c r="C22" s="5">
        <v>2.5886</v>
      </c>
      <c r="D22" s="5">
        <v>0.36979999999999996</v>
      </c>
      <c r="E22" s="5">
        <v>3.698</v>
      </c>
      <c r="F22" s="5">
        <v>1.5726193879986905</v>
      </c>
      <c r="G22" s="6">
        <v>13295.238095238055</v>
      </c>
      <c r="H22" s="6">
        <v>213.29258976317792</v>
      </c>
      <c r="I22" s="73">
        <f t="shared" ref="I22:I33" si="2">H22/G22</f>
        <v>1.6042780748663145E-2</v>
      </c>
      <c r="J22" s="8">
        <v>9955</v>
      </c>
      <c r="K22" s="9">
        <f t="shared" ref="K22:K33" si="3">C22*J22*I22</f>
        <v>413.41464705882464</v>
      </c>
    </row>
    <row r="23" spans="1:11" x14ac:dyDescent="0.25">
      <c r="A23" s="68"/>
      <c r="B23" s="65" t="s">
        <v>7</v>
      </c>
      <c r="C23" s="5">
        <v>1.1093999999999999</v>
      </c>
      <c r="D23" s="5">
        <v>1.1093999999999999</v>
      </c>
      <c r="E23" s="5">
        <v>1.1093999999999999</v>
      </c>
      <c r="F23" s="5">
        <v>0</v>
      </c>
      <c r="G23" s="6">
        <v>40028.095238095237</v>
      </c>
      <c r="H23" s="6">
        <v>125.874513327344</v>
      </c>
      <c r="I23" s="73">
        <f t="shared" si="2"/>
        <v>3.1446540880503268E-3</v>
      </c>
      <c r="J23" s="8">
        <v>23281.428571428569</v>
      </c>
      <c r="K23" s="9">
        <f t="shared" si="3"/>
        <v>81.221436657682247</v>
      </c>
    </row>
    <row r="24" spans="1:11" x14ac:dyDescent="0.25">
      <c r="A24" s="68"/>
      <c r="B24" s="65" t="s">
        <v>8</v>
      </c>
      <c r="C24" s="5"/>
      <c r="D24" s="5"/>
      <c r="E24" s="5"/>
      <c r="F24" s="5"/>
      <c r="G24" s="6">
        <v>52403.15476190472</v>
      </c>
      <c r="H24" s="6">
        <v>0</v>
      </c>
      <c r="I24" s="73">
        <f t="shared" si="2"/>
        <v>0</v>
      </c>
      <c r="J24" s="8">
        <v>41553</v>
      </c>
      <c r="K24" s="9">
        <f t="shared" si="3"/>
        <v>0</v>
      </c>
    </row>
    <row r="25" spans="1:11" x14ac:dyDescent="0.25">
      <c r="A25" s="68"/>
      <c r="B25" s="65" t="s">
        <v>9</v>
      </c>
      <c r="C25" s="5">
        <v>18.489999999999998</v>
      </c>
      <c r="D25" s="5">
        <v>18.489999999999998</v>
      </c>
      <c r="E25" s="5">
        <v>18.489999999999998</v>
      </c>
      <c r="F25" s="5">
        <v>0</v>
      </c>
      <c r="G25" s="6">
        <v>19910.714285714275</v>
      </c>
      <c r="H25" s="6">
        <v>73.005430242272297</v>
      </c>
      <c r="I25" s="73">
        <f t="shared" si="2"/>
        <v>3.6666404426612116E-3</v>
      </c>
      <c r="J25" s="8">
        <v>17420</v>
      </c>
      <c r="K25" s="9">
        <f t="shared" si="3"/>
        <v>1181.0094866913171</v>
      </c>
    </row>
    <row r="26" spans="1:11" x14ac:dyDescent="0.25">
      <c r="A26" s="68"/>
      <c r="B26" s="65" t="s">
        <v>10</v>
      </c>
      <c r="C26" s="5">
        <v>2.9583999999999997</v>
      </c>
      <c r="D26" s="5">
        <v>2.9583999999999997</v>
      </c>
      <c r="E26" s="5">
        <v>2.9583999999999997</v>
      </c>
      <c r="F26" s="5">
        <v>0</v>
      </c>
      <c r="G26" s="6">
        <v>62393.571428571428</v>
      </c>
      <c r="H26" s="6">
        <v>770.04171011470203</v>
      </c>
      <c r="I26" s="73">
        <f t="shared" si="2"/>
        <v>1.2341683485713762E-2</v>
      </c>
      <c r="J26" s="8">
        <v>29200</v>
      </c>
      <c r="K26" s="9">
        <f t="shared" si="3"/>
        <v>1066.139783584759</v>
      </c>
    </row>
    <row r="27" spans="1:11" x14ac:dyDescent="0.25">
      <c r="A27" s="68"/>
      <c r="B27" s="65" t="s">
        <v>11</v>
      </c>
      <c r="C27" s="5"/>
      <c r="D27" s="5"/>
      <c r="E27" s="5"/>
      <c r="F27" s="5"/>
      <c r="G27" s="6">
        <v>28547.02380952378</v>
      </c>
      <c r="H27" s="6">
        <v>0</v>
      </c>
      <c r="I27" s="73">
        <f t="shared" si="2"/>
        <v>0</v>
      </c>
      <c r="J27" s="8">
        <v>24787.38095238095</v>
      </c>
      <c r="K27" s="9">
        <f t="shared" si="3"/>
        <v>0</v>
      </c>
    </row>
    <row r="28" spans="1:11" x14ac:dyDescent="0.25">
      <c r="A28" s="68"/>
      <c r="B28" s="65" t="s">
        <v>12</v>
      </c>
      <c r="C28" s="5">
        <v>11.523999999999999</v>
      </c>
      <c r="D28" s="5">
        <v>0.86</v>
      </c>
      <c r="E28" s="5">
        <v>22.187999999999999</v>
      </c>
      <c r="F28" s="5">
        <v>10.722881613444772</v>
      </c>
      <c r="G28" s="6">
        <v>9040.4761904761999</v>
      </c>
      <c r="H28" s="6">
        <v>91.305272108843596</v>
      </c>
      <c r="I28" s="73">
        <f t="shared" si="2"/>
        <v>1.0099608713646107E-2</v>
      </c>
      <c r="J28" s="8">
        <v>13800</v>
      </c>
      <c r="K28" s="9">
        <f t="shared" si="3"/>
        <v>1606.1528932615965</v>
      </c>
    </row>
    <row r="29" spans="1:11" x14ac:dyDescent="0.25">
      <c r="A29" s="68"/>
      <c r="B29" s="65" t="s">
        <v>13</v>
      </c>
      <c r="C29" s="5">
        <v>1.548</v>
      </c>
      <c r="D29" s="5">
        <v>0.77400000000000002</v>
      </c>
      <c r="E29" s="5">
        <v>2.0640000000000001</v>
      </c>
      <c r="F29" s="5">
        <v>0.55784938395174866</v>
      </c>
      <c r="G29" s="6">
        <v>26594.999999999945</v>
      </c>
      <c r="H29" s="6">
        <v>551.82926829268195</v>
      </c>
      <c r="I29" s="73">
        <f t="shared" si="2"/>
        <v>2.074936146992604E-2</v>
      </c>
      <c r="J29" s="8">
        <v>21555</v>
      </c>
      <c r="K29" s="9">
        <f t="shared" si="3"/>
        <v>692.34684907762801</v>
      </c>
    </row>
    <row r="30" spans="1:11" x14ac:dyDescent="0.25">
      <c r="A30" s="68"/>
      <c r="B30" s="65" t="s">
        <v>14</v>
      </c>
      <c r="C30" s="5">
        <v>1.29</v>
      </c>
      <c r="D30" s="5">
        <v>1.29</v>
      </c>
      <c r="E30" s="5">
        <v>1.29</v>
      </c>
      <c r="F30" s="5">
        <v>0</v>
      </c>
      <c r="G30" s="6">
        <v>25289.999999999982</v>
      </c>
      <c r="H30" s="6">
        <v>79.779179810725594</v>
      </c>
      <c r="I30" s="73">
        <f t="shared" si="2"/>
        <v>3.1545741324921174E-3</v>
      </c>
      <c r="J30" s="8">
        <v>18230</v>
      </c>
      <c r="K30" s="9">
        <f t="shared" si="3"/>
        <v>74.185173501577381</v>
      </c>
    </row>
    <row r="31" spans="1:11" x14ac:dyDescent="0.25">
      <c r="A31" s="68"/>
      <c r="B31" s="65" t="s">
        <v>15</v>
      </c>
      <c r="C31" s="5"/>
      <c r="D31" s="5"/>
      <c r="E31" s="5"/>
      <c r="F31" s="5"/>
      <c r="G31" s="6">
        <v>18342.142857142899</v>
      </c>
      <c r="H31" s="6">
        <v>0</v>
      </c>
      <c r="I31" s="73">
        <f t="shared" si="2"/>
        <v>0</v>
      </c>
      <c r="J31" s="8">
        <v>19824</v>
      </c>
      <c r="K31" s="9">
        <f t="shared" si="3"/>
        <v>0</v>
      </c>
    </row>
    <row r="32" spans="1:11" x14ac:dyDescent="0.25">
      <c r="A32" s="68"/>
      <c r="B32" s="65" t="s">
        <v>16</v>
      </c>
      <c r="C32" s="5">
        <v>0.51600000000000001</v>
      </c>
      <c r="D32" s="5">
        <v>0.51600000000000001</v>
      </c>
      <c r="E32" s="5">
        <v>0.51600000000000001</v>
      </c>
      <c r="F32" s="5">
        <v>0</v>
      </c>
      <c r="G32" s="6">
        <v>23972.02380952382</v>
      </c>
      <c r="H32" s="6">
        <v>134.507120605251</v>
      </c>
      <c r="I32" s="73">
        <f t="shared" si="2"/>
        <v>5.6110039633705359E-3</v>
      </c>
      <c r="J32" s="8">
        <v>20117</v>
      </c>
      <c r="K32" s="9">
        <f t="shared" si="3"/>
        <v>58.244308433260535</v>
      </c>
    </row>
    <row r="33" spans="1:11" ht="12.75" customHeight="1" x14ac:dyDescent="0.25">
      <c r="A33" s="69"/>
      <c r="B33" s="65" t="s">
        <v>17</v>
      </c>
      <c r="C33" s="5"/>
      <c r="D33" s="5"/>
      <c r="E33" s="5"/>
      <c r="F33" s="5"/>
      <c r="G33" s="6">
        <v>12206.666666666681</v>
      </c>
      <c r="H33" s="6">
        <v>0</v>
      </c>
      <c r="I33" s="73">
        <f t="shared" si="2"/>
        <v>0</v>
      </c>
      <c r="J33" s="8">
        <v>10448</v>
      </c>
      <c r="K33" s="9">
        <f t="shared" si="3"/>
        <v>0</v>
      </c>
    </row>
    <row r="34" spans="1:1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70">
        <f>SUM(J21:J33)</f>
        <v>256281.80952380953</v>
      </c>
      <c r="K34" s="13">
        <f>SUM(K21:K33)</f>
        <v>5660.1327312078229</v>
      </c>
    </row>
    <row r="36" spans="1:11" ht="58.5" customHeight="1" x14ac:dyDescent="0.25"/>
  </sheetData>
  <mergeCells count="6">
    <mergeCell ref="A21:A33"/>
    <mergeCell ref="A2:B3"/>
    <mergeCell ref="C2:H2"/>
    <mergeCell ref="A4:A16"/>
    <mergeCell ref="A19:B20"/>
    <mergeCell ref="C19:H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Iluminación</vt:lpstr>
      <vt:lpstr>Refrigeración</vt:lpstr>
      <vt:lpstr>Ambiente</vt:lpstr>
      <vt:lpstr>Calefacción</vt:lpstr>
      <vt:lpstr>Estufas</vt:lpstr>
      <vt:lpstr>Gas</vt:lpstr>
      <vt:lpstr>Carbón</vt:lpstr>
      <vt:lpstr>Leña</vt:lpstr>
      <vt:lpstr>Hornos</vt:lpstr>
      <vt:lpstr>Aparatos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daisyu</dc:creator>
  <cp:lastModifiedBy>Usuario</cp:lastModifiedBy>
  <dcterms:created xsi:type="dcterms:W3CDTF">2013-11-12T17:17:01Z</dcterms:created>
  <dcterms:modified xsi:type="dcterms:W3CDTF">2014-04-30T04:20:39Z</dcterms:modified>
</cp:coreProperties>
</file>